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2DF0AA77-9F22-422D-A868-A2C7A109CA39}" xr6:coauthVersionLast="36" xr6:coauthVersionMax="36" xr10:uidLastSave="{00000000-0000-0000-0000-000000000000}"/>
  <bookViews>
    <workbookView xWindow="0" yWindow="0" windowWidth="28800" windowHeight="11025" activeTab="1" xr2:uid="{AC618DA4-9FEB-4E9A-8EF7-804C7F5765D0}"/>
  </bookViews>
  <sheets>
    <sheet name="Rekapitulace stavby" sheetId="1" r:id="rId1"/>
    <sheet name="SO 07.3-c - strukturovaná..." sheetId="2" r:id="rId2"/>
  </sheets>
  <externalReferences>
    <externalReference r:id="rId3"/>
  </externalReferences>
  <definedNames>
    <definedName name="_xlnm._FilterDatabase" localSheetId="1" hidden="1">'SO 07.3-c - strukturovaná...'!$C$84:$K$135</definedName>
    <definedName name="_xlnm.Print_Titles" localSheetId="0">'Rekapitulace stavby'!$52:$52</definedName>
    <definedName name="_xlnm.Print_Titles" localSheetId="1">'SO 07.3-c - strukturovaná...'!$84:$84</definedName>
    <definedName name="_xlnm.Print_Area" localSheetId="0">'Rekapitulace stavby'!$D$4:$AO$36,'Rekapitulace stavby'!$C$42:$AQ$56</definedName>
    <definedName name="_xlnm.Print_Area" localSheetId="1">'SO 07.3-c - strukturovaná...'!$C$4:$J$39,'SO 07.3-c - strukturovaná...'!$C$45:$J$66,'SO 07.3-c - strukturovaná...'!$C$72:$K$135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5" i="2" l="1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BE122" i="2"/>
  <c r="T122" i="2"/>
  <c r="R122" i="2"/>
  <c r="P122" i="2"/>
  <c r="J122" i="2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BE117" i="2"/>
  <c r="T117" i="2"/>
  <c r="R117" i="2"/>
  <c r="P117" i="2"/>
  <c r="J117" i="2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T111" i="2" s="1"/>
  <c r="R112" i="2"/>
  <c r="R111" i="2" s="1"/>
  <c r="P112" i="2"/>
  <c r="P111" i="2" s="1"/>
  <c r="J112" i="2"/>
  <c r="BE112" i="2" s="1"/>
  <c r="BK110" i="2"/>
  <c r="BK109" i="2" s="1"/>
  <c r="J109" i="2" s="1"/>
  <c r="J64" i="2" s="1"/>
  <c r="BI110" i="2"/>
  <c r="BH110" i="2"/>
  <c r="BG110" i="2"/>
  <c r="BF110" i="2"/>
  <c r="T110" i="2"/>
  <c r="T109" i="2" s="1"/>
  <c r="R110" i="2"/>
  <c r="R109" i="2" s="1"/>
  <c r="P110" i="2"/>
  <c r="J110" i="2"/>
  <c r="BE110" i="2" s="1"/>
  <c r="P109" i="2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K104" i="2" s="1"/>
  <c r="J104" i="2" s="1"/>
  <c r="J63" i="2" s="1"/>
  <c r="BI105" i="2"/>
  <c r="BH105" i="2"/>
  <c r="BG105" i="2"/>
  <c r="BF105" i="2"/>
  <c r="T105" i="2"/>
  <c r="T104" i="2" s="1"/>
  <c r="R105" i="2"/>
  <c r="R104" i="2" s="1"/>
  <c r="P105" i="2"/>
  <c r="P104" i="2" s="1"/>
  <c r="J105" i="2"/>
  <c r="BE105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T101" i="2" s="1"/>
  <c r="R102" i="2"/>
  <c r="R101" i="2" s="1"/>
  <c r="P102" i="2"/>
  <c r="P101" i="2" s="1"/>
  <c r="J102" i="2"/>
  <c r="BE102" i="2" s="1"/>
  <c r="BK100" i="2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T97" i="2" s="1"/>
  <c r="R98" i="2"/>
  <c r="R97" i="2" s="1"/>
  <c r="P98" i="2"/>
  <c r="P97" i="2" s="1"/>
  <c r="J98" i="2"/>
  <c r="BE98" i="2" s="1"/>
  <c r="BK97" i="2"/>
  <c r="J97" i="2" s="1"/>
  <c r="J61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BE90" i="2"/>
  <c r="T90" i="2"/>
  <c r="R90" i="2"/>
  <c r="P90" i="2"/>
  <c r="J90" i="2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K86" i="2" s="1"/>
  <c r="BI87" i="2"/>
  <c r="BH87" i="2"/>
  <c r="BG87" i="2"/>
  <c r="BF87" i="2"/>
  <c r="T87" i="2"/>
  <c r="T86" i="2" s="1"/>
  <c r="T85" i="2" s="1"/>
  <c r="R87" i="2"/>
  <c r="R86" i="2" s="1"/>
  <c r="P87" i="2"/>
  <c r="J87" i="2"/>
  <c r="BE87" i="2" s="1"/>
  <c r="P86" i="2"/>
  <c r="F79" i="2"/>
  <c r="E77" i="2"/>
  <c r="J55" i="2"/>
  <c r="F55" i="2"/>
  <c r="J54" i="2"/>
  <c r="F52" i="2"/>
  <c r="E50" i="2"/>
  <c r="E48" i="2"/>
  <c r="J37" i="2"/>
  <c r="J36" i="2"/>
  <c r="J35" i="2"/>
  <c r="J24" i="2"/>
  <c r="E24" i="2"/>
  <c r="J82" i="2" s="1"/>
  <c r="J23" i="2"/>
  <c r="J21" i="2"/>
  <c r="E21" i="2"/>
  <c r="J81" i="2" s="1"/>
  <c r="J20" i="2"/>
  <c r="J18" i="2"/>
  <c r="E18" i="2"/>
  <c r="F82" i="2" s="1"/>
  <c r="J17" i="2"/>
  <c r="J15" i="2"/>
  <c r="E15" i="2"/>
  <c r="F54" i="2" s="1"/>
  <c r="J14" i="2"/>
  <c r="J12" i="2"/>
  <c r="J79" i="2" s="1"/>
  <c r="E7" i="2"/>
  <c r="E75" i="2" s="1"/>
  <c r="BD55" i="1"/>
  <c r="BD54" i="1" s="1"/>
  <c r="W33" i="1" s="1"/>
  <c r="BC55" i="1"/>
  <c r="BB55" i="1"/>
  <c r="BB54" i="1" s="1"/>
  <c r="BA55" i="1"/>
  <c r="BA54" i="1" s="1"/>
  <c r="AZ55" i="1"/>
  <c r="AZ54" i="1" s="1"/>
  <c r="AY55" i="1"/>
  <c r="AX55" i="1"/>
  <c r="AW55" i="1"/>
  <c r="AV55" i="1"/>
  <c r="AU55" i="1"/>
  <c r="AU54" i="1" s="1"/>
  <c r="BC54" i="1"/>
  <c r="AS54" i="1"/>
  <c r="AM50" i="1"/>
  <c r="L50" i="1"/>
  <c r="AM49" i="1"/>
  <c r="L49" i="1"/>
  <c r="AM47" i="1"/>
  <c r="L47" i="1"/>
  <c r="L45" i="1"/>
  <c r="L44" i="1"/>
  <c r="F35" i="2" l="1"/>
  <c r="J34" i="2"/>
  <c r="BK111" i="2"/>
  <c r="J111" i="2" s="1"/>
  <c r="J65" i="2" s="1"/>
  <c r="F36" i="2"/>
  <c r="BK101" i="2"/>
  <c r="J101" i="2" s="1"/>
  <c r="J62" i="2" s="1"/>
  <c r="F37" i="2"/>
  <c r="AT55" i="1"/>
  <c r="J86" i="2"/>
  <c r="J60" i="2" s="1"/>
  <c r="BK85" i="2"/>
  <c r="J85" i="2" s="1"/>
  <c r="AG55" i="1" s="1"/>
  <c r="P85" i="2"/>
  <c r="J33" i="2"/>
  <c r="R85" i="2"/>
  <c r="F33" i="2"/>
  <c r="F81" i="2"/>
  <c r="F34" i="2"/>
  <c r="J52" i="2"/>
  <c r="W31" i="1"/>
  <c r="AX54" i="1"/>
  <c r="AW54" i="1"/>
  <c r="AK30" i="1" s="1"/>
  <c r="W30" i="1"/>
  <c r="AY54" i="1"/>
  <c r="W32" i="1"/>
  <c r="AV54" i="1"/>
  <c r="AN55" i="1" l="1"/>
  <c r="AN54" i="1" s="1"/>
  <c r="AG54" i="1"/>
  <c r="AK26" i="1" s="1"/>
  <c r="W29" i="1" s="1"/>
  <c r="AK29" i="1" s="1"/>
  <c r="J59" i="2"/>
  <c r="J30" i="2"/>
  <c r="J39" i="2" s="1"/>
  <c r="AT54" i="1"/>
  <c r="AK35" i="1" l="1"/>
</calcChain>
</file>

<file path=xl/sharedStrings.xml><?xml version="1.0" encoding="utf-8"?>
<sst xmlns="http://schemas.openxmlformats.org/spreadsheetml/2006/main" count="892" uniqueCount="243">
  <si>
    <t>Export Komplet</t>
  </si>
  <si>
    <t>VZ</t>
  </si>
  <si>
    <t>2.0</t>
  </si>
  <si>
    <t>ZAMOK</t>
  </si>
  <si>
    <t>False</t>
  </si>
  <si>
    <t>{9b3053a5-d178-4469-b350-096d276ad9a6}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</si>
  <si>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</si>
  <si>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</si>
  <si>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</si>
  <si>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</si>
  <si>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</si>
  <si>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</si>
  <si>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</si>
  <si>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2020-09B-7-3</t>
  </si>
  <si>
    <t>Stavba:</t>
  </si>
  <si>
    <t>INFRASTRUKTURA ZŠ CHOMUTOV - učebna pří.vědy -ZŠ Březenecká 4679, Chomutov-m 1.3</t>
  </si>
  <si>
    <t>KSO:</t>
  </si>
  <si>
    <t/>
  </si>
  <si>
    <t>CC-CZ:</t>
  </si>
  <si>
    <t>Místo:</t>
  </si>
  <si>
    <t xml:space="preserve"> </t>
  </si>
  <si>
    <t>Datum:</t>
  </si>
  <si>
    <t>2. 4. 2020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</si>
  <si>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</si>
  <si>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</si>
  <si>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</si>
  <si>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</si>
  <si>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</si>
  <si>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</si>
  <si>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</si>
  <si>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</si>
  <si>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</si>
  <si>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</si>
  <si>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</si>
  <si>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</si>
  <si>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</si>
  <si>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</si>
  <si>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</si>
  <si>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</si>
  <si>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</si>
  <si>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</si>
  <si>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</si>
  <si>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</si>
  <si>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</si>
  <si>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</si>
  <si>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</si>
  <si>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</si>
  <si>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</si>
  <si>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</si>
  <si>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</si>
  <si>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</si>
  <si>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</si>
  <si>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</si>
  <si>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</si>
  <si>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</si>
  <si>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</si>
  <si>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</si>
  <si>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</si>
  <si>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</si>
  <si>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</si>
  <si>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</si>
  <si>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</si>
  <si>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</si>
  <si>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</si>
  <si>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</si>
  <si>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</si>
  <si>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</si>
  <si>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</si>
  <si>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</si>
  <si>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</si>
  <si>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</si>
  <si>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</si>
  <si>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</si>
  <si>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</si>
  <si>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</si>
  <si>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</si>
  <si>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</si>
  <si>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</si>
  <si>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</si>
  <si>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07.3-c</t>
  </si>
  <si>
    <t>strukturovaná kabeláž</t>
  </si>
  <si>
    <t>{4c7f7081-9a35-4450-bc03-51e32850919d}</t>
  </si>
  <si>
    <t>KRYCÍ LIST SOUPISU PRACÍ</t>
  </si>
  <si>
    <t>Objekt:</t>
  </si>
  <si>
    <t>SO 07.3-c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</si>
  <si>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</si>
  <si>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</si>
  <si>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</si>
  <si>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</si>
  <si>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</si>
  <si>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</si>
  <si>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</si>
  <si>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D10 - Aktivní prvky + WiFi AP</t>
  </si>
  <si>
    <t>D11 - ostatní</t>
  </si>
  <si>
    <t>D12 -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</si>
  <si>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</si>
  <si>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</si>
  <si>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</si>
  <si>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</si>
  <si>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</si>
  <si>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</si>
  <si>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</si>
  <si>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</si>
  <si>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</si>
  <si>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</si>
  <si>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</si>
  <si>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</si>
  <si>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</si>
  <si>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</si>
  <si>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</si>
  <si>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</si>
  <si>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</si>
  <si>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</si>
  <si>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</si>
  <si>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</si>
  <si>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</si>
  <si>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</si>
  <si>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</si>
  <si>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</si>
  <si>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</si>
  <si>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</si>
  <si>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</si>
  <si>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</si>
  <si>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</si>
  <si>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</si>
  <si>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</si>
  <si>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</si>
  <si>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</si>
  <si>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</si>
  <si>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</si>
  <si>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</si>
  <si>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</si>
  <si>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</si>
  <si>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</si>
  <si>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</si>
  <si>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</si>
  <si>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</si>
  <si>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</si>
  <si>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</si>
  <si>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</si>
  <si>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</si>
  <si>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</si>
  <si>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</si>
  <si>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</si>
  <si>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</si>
  <si>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</si>
  <si>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</si>
  <si>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</si>
  <si>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</si>
  <si>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</si>
  <si>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LISTA EKE 100X60 HD 2M</t>
  </si>
  <si>
    <t>m</t>
  </si>
  <si>
    <t>102</t>
  </si>
  <si>
    <t>příslušenství k lištám  tvarovky</t>
  </si>
  <si>
    <t>cpl</t>
  </si>
  <si>
    <t>114</t>
  </si>
  <si>
    <t>D10</t>
  </si>
  <si>
    <t>Aktivní prvky + WiFi AP</t>
  </si>
  <si>
    <t>130</t>
  </si>
  <si>
    <t>17</t>
  </si>
  <si>
    <t>132</t>
  </si>
  <si>
    <t>1-Port Gigabit PoE Power Injector, 802.3at up to 30W for GPI-130 Gigabit PoE Injector</t>
  </si>
  <si>
    <t>134</t>
  </si>
  <si>
    <t>19</t>
  </si>
  <si>
    <t>Drobný materiál</t>
  </si>
  <si>
    <t>136</t>
  </si>
  <si>
    <t>D11</t>
  </si>
  <si>
    <t>ostatní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</si>
  <si>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</si>
  <si>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</si>
  <si>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</si>
  <si>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</si>
  <si>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</si>
  <si>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</si>
  <si>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</si>
  <si>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demontáže stáv. UTP kabelů, odpojení</t>
  </si>
  <si>
    <t>144</t>
  </si>
  <si>
    <t>23</t>
  </si>
  <si>
    <t>montáže kabelů a zásuvek do nábytku</t>
  </si>
  <si>
    <t>146</t>
  </si>
  <si>
    <t>montáž nosných prvků</t>
  </si>
  <si>
    <t>148</t>
  </si>
  <si>
    <t>25</t>
  </si>
  <si>
    <t>průrazy včetně začištění</t>
  </si>
  <si>
    <t>150</t>
  </si>
  <si>
    <t>montáž 19" rozvaděče</t>
  </si>
  <si>
    <t>152</t>
  </si>
  <si>
    <t>27</t>
  </si>
  <si>
    <t>nazbrojení rozvaděče SK</t>
  </si>
  <si>
    <t>154</t>
  </si>
  <si>
    <t>28</t>
  </si>
  <si>
    <t>zakončení optických kabelů</t>
  </si>
  <si>
    <t>156</t>
  </si>
  <si>
    <t>29</t>
  </si>
  <si>
    <t>zapojení modulu RJ45</t>
  </si>
  <si>
    <t>158</t>
  </si>
  <si>
    <t>30</t>
  </si>
  <si>
    <t>montáž zásuvky SK</t>
  </si>
  <si>
    <t>160</t>
  </si>
  <si>
    <t>31</t>
  </si>
  <si>
    <t>kompletace rozvaděče FO</t>
  </si>
  <si>
    <t>162</t>
  </si>
  <si>
    <t>32</t>
  </si>
  <si>
    <t>svár na vlákně SM</t>
  </si>
  <si>
    <t>164</t>
  </si>
  <si>
    <t>33</t>
  </si>
  <si>
    <t>Měření optického vlákna oboustranné PM+- reflektormetrické vč. protokolu</t>
  </si>
  <si>
    <t>166</t>
  </si>
  <si>
    <t>34</t>
  </si>
  <si>
    <t>odpojení, demontáž metalických kabelů ve stávajících parapetních kanálech a vedeních</t>
  </si>
  <si>
    <t>170</t>
  </si>
  <si>
    <t>35</t>
  </si>
  <si>
    <t>demontáže tras</t>
  </si>
  <si>
    <t>172</t>
  </si>
  <si>
    <t>36</t>
  </si>
  <si>
    <t>174</t>
  </si>
  <si>
    <t>37</t>
  </si>
  <si>
    <t>176</t>
  </si>
  <si>
    <t>38</t>
  </si>
  <si>
    <t>Cerifikace LAN Měření portů LAN</t>
  </si>
  <si>
    <t>port</t>
  </si>
  <si>
    <t>178</t>
  </si>
  <si>
    <t>39</t>
  </si>
  <si>
    <t>organizace kabelů v rozvaděči</t>
  </si>
  <si>
    <t>180</t>
  </si>
  <si>
    <t>40</t>
  </si>
  <si>
    <t>úklid po montážních činnostech, přesuny hmot</t>
  </si>
  <si>
    <t>188</t>
  </si>
  <si>
    <t>41</t>
  </si>
  <si>
    <t>Dokumentace skutečného provedení</t>
  </si>
  <si>
    <t>190</t>
  </si>
  <si>
    <t>42</t>
  </si>
  <si>
    <t>192</t>
  </si>
  <si>
    <t>43</t>
  </si>
  <si>
    <t>montáž a konfigurace WiFi AP</t>
  </si>
  <si>
    <t>198</t>
  </si>
  <si>
    <t>44</t>
  </si>
  <si>
    <t>dopravní náklady</t>
  </si>
  <si>
    <t>200</t>
  </si>
  <si>
    <t>doplnit název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</si>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</sst>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E73945B-6AF7-4C84-9D01-CB5DEC417A7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B51BF47-398B-419E-9F88-EB7CB246C5A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3%20-%20INFRASTRUKTURA%20Z&#352;%20CHOMUTOV%20-%20u&#269;ebna%20p&#345;&#237;.v&#283;dy%20-Z&#352;%20B&#345;ezeneck&#225;%204679,%20Chomutov-m%201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3-a - stavební část"/>
      <sheetName val="SO 07.3-b1 - elektroinsta..."/>
      <sheetName val="SO 07.3-b2 - elektro mate..."/>
      <sheetName val="SO 07.3-c - strukturovaná..."/>
      <sheetName val="SO 07.3-d - AV technika +..."/>
      <sheetName val="SO 07.3-f - nábytek"/>
      <sheetName val="SO 07.3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1.3</v>
          </cell>
        </row>
        <row r="8">
          <cell r="AN8" t="str">
            <v>2. 4. 2020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239624.4</v>
          </cell>
        </row>
        <row r="33">
          <cell r="F33">
            <v>239624.4</v>
          </cell>
          <cell r="J33">
            <v>50321.120000000003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5">
          <cell r="P85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3698F-AF66-495B-A54B-3B0F458FA660}">
  <sheetPr>
    <pageSetUpPr fitToPage="1"/>
  </sheetPr>
  <dimension ref="A1:CM57"/>
  <sheetViews>
    <sheetView showGridLines="0" topLeftCell="A25" workbookViewId="0">
      <selection activeCell="BE42" sqref="BE4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5">
        <f>ROUND(AG54,2)</f>
        <v>0</v>
      </c>
      <c r="AL26" s="206"/>
      <c r="AM26" s="206"/>
      <c r="AN26" s="206"/>
      <c r="AO26" s="206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99" t="s">
        <v>38</v>
      </c>
      <c r="M28" s="199"/>
      <c r="N28" s="199"/>
      <c r="O28" s="199"/>
      <c r="P28" s="199"/>
      <c r="Q28" s="17"/>
      <c r="R28" s="17"/>
      <c r="S28" s="17"/>
      <c r="T28" s="17"/>
      <c r="U28" s="17"/>
      <c r="V28" s="17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17"/>
      <c r="AG28" s="17"/>
      <c r="AH28" s="17"/>
      <c r="AI28" s="17"/>
      <c r="AJ28" s="17"/>
      <c r="AK28" s="199" t="s">
        <v>40</v>
      </c>
      <c r="AL28" s="199"/>
      <c r="AM28" s="199"/>
      <c r="AN28" s="199"/>
      <c r="AO28" s="199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2">
        <v>0.21</v>
      </c>
      <c r="M29" s="193"/>
      <c r="N29" s="193"/>
      <c r="O29" s="193"/>
      <c r="P29" s="193"/>
      <c r="Q29" s="24"/>
      <c r="R29" s="24"/>
      <c r="S29" s="24"/>
      <c r="T29" s="24"/>
      <c r="U29" s="24"/>
      <c r="V29" s="24"/>
      <c r="W29" s="194">
        <f>AK26</f>
        <v>0</v>
      </c>
      <c r="X29" s="193"/>
      <c r="Y29" s="193"/>
      <c r="Z29" s="193"/>
      <c r="AA29" s="193"/>
      <c r="AB29" s="193"/>
      <c r="AC29" s="193"/>
      <c r="AD29" s="193"/>
      <c r="AE29" s="193"/>
      <c r="AF29" s="24"/>
      <c r="AG29" s="24"/>
      <c r="AH29" s="24"/>
      <c r="AI29" s="24"/>
      <c r="AJ29" s="24"/>
      <c r="AK29" s="194">
        <f>W29*0.21</f>
        <v>0</v>
      </c>
      <c r="AL29" s="193"/>
      <c r="AM29" s="193"/>
      <c r="AN29" s="193"/>
      <c r="AO29" s="193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2">
        <v>0.15</v>
      </c>
      <c r="M30" s="193"/>
      <c r="N30" s="193"/>
      <c r="O30" s="193"/>
      <c r="P30" s="193"/>
      <c r="Q30" s="24"/>
      <c r="R30" s="24"/>
      <c r="S30" s="24"/>
      <c r="T30" s="24"/>
      <c r="U30" s="24"/>
      <c r="V30" s="24"/>
      <c r="W30" s="194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F30" s="24"/>
      <c r="AG30" s="24"/>
      <c r="AH30" s="24"/>
      <c r="AI30" s="24"/>
      <c r="AJ30" s="24"/>
      <c r="AK30" s="194">
        <f>ROUND(AW54, 2)</f>
        <v>0</v>
      </c>
      <c r="AL30" s="193"/>
      <c r="AM30" s="193"/>
      <c r="AN30" s="193"/>
      <c r="AO30" s="193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2">
        <v>0.21</v>
      </c>
      <c r="M31" s="193"/>
      <c r="N31" s="193"/>
      <c r="O31" s="193"/>
      <c r="P31" s="193"/>
      <c r="Q31" s="24"/>
      <c r="R31" s="24"/>
      <c r="S31" s="24"/>
      <c r="T31" s="24"/>
      <c r="U31" s="24"/>
      <c r="V31" s="24"/>
      <c r="W31" s="194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F31" s="24"/>
      <c r="AG31" s="24"/>
      <c r="AH31" s="24"/>
      <c r="AI31" s="24"/>
      <c r="AJ31" s="24"/>
      <c r="AK31" s="194">
        <v>0</v>
      </c>
      <c r="AL31" s="193"/>
      <c r="AM31" s="193"/>
      <c r="AN31" s="193"/>
      <c r="AO31" s="193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2">
        <v>0.15</v>
      </c>
      <c r="M32" s="193"/>
      <c r="N32" s="193"/>
      <c r="O32" s="193"/>
      <c r="P32" s="193"/>
      <c r="Q32" s="24"/>
      <c r="R32" s="24"/>
      <c r="S32" s="24"/>
      <c r="T32" s="24"/>
      <c r="U32" s="24"/>
      <c r="V32" s="24"/>
      <c r="W32" s="194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F32" s="24"/>
      <c r="AG32" s="24"/>
      <c r="AH32" s="24"/>
      <c r="AI32" s="24"/>
      <c r="AJ32" s="24"/>
      <c r="AK32" s="194">
        <v>0</v>
      </c>
      <c r="AL32" s="193"/>
      <c r="AM32" s="193"/>
      <c r="AN32" s="193"/>
      <c r="AO32" s="193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2">
        <v>0</v>
      </c>
      <c r="M33" s="193"/>
      <c r="N33" s="193"/>
      <c r="O33" s="193"/>
      <c r="P33" s="193"/>
      <c r="Q33" s="24"/>
      <c r="R33" s="24"/>
      <c r="S33" s="24"/>
      <c r="T33" s="24"/>
      <c r="U33" s="24"/>
      <c r="V33" s="24"/>
      <c r="W33" s="194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24"/>
      <c r="AG33" s="24"/>
      <c r="AH33" s="24"/>
      <c r="AI33" s="24"/>
      <c r="AJ33" s="24"/>
      <c r="AK33" s="194">
        <v>0</v>
      </c>
      <c r="AL33" s="193"/>
      <c r="AM33" s="193"/>
      <c r="AN33" s="193"/>
      <c r="AO33" s="193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5" t="s">
        <v>49</v>
      </c>
      <c r="Y35" s="196"/>
      <c r="Z35" s="196"/>
      <c r="AA35" s="196"/>
      <c r="AB35" s="196"/>
      <c r="AC35" s="28"/>
      <c r="AD35" s="28"/>
      <c r="AE35" s="28"/>
      <c r="AF35" s="28"/>
      <c r="AG35" s="28"/>
      <c r="AH35" s="28"/>
      <c r="AI35" s="28"/>
      <c r="AJ35" s="28"/>
      <c r="AK35" s="197">
        <f>SUM(AK26:AK33)</f>
        <v>0</v>
      </c>
      <c r="AL35" s="196"/>
      <c r="AM35" s="196"/>
      <c r="AN35" s="196"/>
      <c r="AO35" s="198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2020-09B-7-3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0" t="str">
        <f>K6</f>
        <v>INFRASTRUKTURA ZŠ CHOMUTOV - učebna pří.vědy -ZŠ Březenecká 4679, Chomutov-m 1.3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77" t="str">
        <f>IF(AN8= "","",AN8)</f>
        <v>2. 4. 2020</v>
      </c>
      <c r="AN47" s="177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78" t="str">
        <f>IF(E17="","",E17)</f>
        <v xml:space="preserve">KAP ATELIER s.r.o.  </v>
      </c>
      <c r="AN49" s="179"/>
      <c r="AO49" s="179"/>
      <c r="AP49" s="179"/>
      <c r="AQ49" s="17"/>
      <c r="AR49" s="20"/>
      <c r="AS49" s="180" t="s">
        <v>51</v>
      </c>
      <c r="AT49" s="181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78" t="str">
        <f>IF(E20="","",E20)</f>
        <v>ing. Kateřina Tumpachová</v>
      </c>
      <c r="AN50" s="179"/>
      <c r="AO50" s="179"/>
      <c r="AP50" s="179"/>
      <c r="AQ50" s="17"/>
      <c r="AR50" s="20"/>
      <c r="AS50" s="182"/>
      <c r="AT50" s="183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6" t="s">
        <v>52</v>
      </c>
      <c r="D52" s="187"/>
      <c r="E52" s="187"/>
      <c r="F52" s="187"/>
      <c r="G52" s="187"/>
      <c r="H52" s="50"/>
      <c r="I52" s="188" t="s">
        <v>53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54</v>
      </c>
      <c r="AH52" s="187"/>
      <c r="AI52" s="187"/>
      <c r="AJ52" s="187"/>
      <c r="AK52" s="187"/>
      <c r="AL52" s="187"/>
      <c r="AM52" s="187"/>
      <c r="AN52" s="188" t="s">
        <v>55</v>
      </c>
      <c r="AO52" s="187"/>
      <c r="AP52" s="187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5">
        <f>ROUND(SUM(AG55:AG55),2)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50321.120000000003</v>
      </c>
      <c r="AU54" s="66">
        <f>ROUND(SUM(AU55:AU55),5)</f>
        <v>0</v>
      </c>
      <c r="AV54" s="65">
        <f>ROUND(AZ54*L29,2)</f>
        <v>50321.120000000003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239624.4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2" t="s">
        <v>79</v>
      </c>
      <c r="E55" s="172"/>
      <c r="F55" s="172"/>
      <c r="G55" s="172"/>
      <c r="H55" s="172"/>
      <c r="I55" s="73"/>
      <c r="J55" s="172" t="s">
        <v>80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07.3-c - strukturovaná...'!J85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74" t="s">
        <v>76</v>
      </c>
      <c r="AR55" s="75"/>
      <c r="AS55" s="76">
        <v>0</v>
      </c>
      <c r="AT55" s="77">
        <f t="shared" si="0"/>
        <v>50321.120000000003</v>
      </c>
      <c r="AU55" s="78">
        <f>'[1]SO 07.3-c - strukturovaná...'!P85</f>
        <v>0</v>
      </c>
      <c r="AV55" s="77">
        <f>'[1]SO 07.3-c - strukturovaná...'!J33</f>
        <v>50321.120000000003</v>
      </c>
      <c r="AW55" s="77">
        <f>'[1]SO 07.3-c - strukturovaná...'!J34</f>
        <v>0</v>
      </c>
      <c r="AX55" s="77">
        <f>'[1]SO 07.3-c - strukturovaná...'!J35</f>
        <v>0</v>
      </c>
      <c r="AY55" s="77">
        <f>'[1]SO 07.3-c - strukturovaná...'!J36</f>
        <v>0</v>
      </c>
      <c r="AZ55" s="77">
        <f>'[1]SO 07.3-c - strukturovaná...'!F33</f>
        <v>239624.4</v>
      </c>
      <c r="BA55" s="77">
        <f>'[1]SO 07.3-c - strukturovaná...'!F34</f>
        <v>0</v>
      </c>
      <c r="BB55" s="77">
        <f>'[1]SO 07.3-c - strukturovaná...'!F35</f>
        <v>0</v>
      </c>
      <c r="BC55" s="77">
        <f>'[1]SO 07.3-c - strukturovaná...'!F36</f>
        <v>0</v>
      </c>
      <c r="BD55" s="79">
        <f>'[1]SO 07.3-c - strukturovaná...'!F37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7.3-c - strukturovaná...'!C2" display="/" xr:uid="{EB073EB2-BB90-4337-B14F-174A1CA8778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E047A-AC08-49FC-8B38-E0F36BE53358}">
  <sheetPr>
    <pageSetUpPr fitToPage="1"/>
  </sheetPr>
  <dimension ref="A1:BM136"/>
  <sheetViews>
    <sheetView showGridLines="0" tabSelected="1" topLeftCell="A83" workbookViewId="0">
      <selection activeCell="K116" sqref="K11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0" t="str">
        <f>'[1]Rekapitulace stavby'!K6</f>
        <v>INFRASTRUKTURA ZŠ CHOMUTOV - učebna pří.vědy -ZŠ Březenecká 4679, Chomutov-m 1.3</v>
      </c>
      <c r="F7" s="211"/>
      <c r="G7" s="211"/>
      <c r="H7" s="211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2" t="s">
        <v>84</v>
      </c>
      <c r="F9" s="213"/>
      <c r="G9" s="213"/>
      <c r="H9" s="213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2. 4. 2020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4" t="str">
        <f>'[1]Rekapitulace stavby'!E14</f>
        <v xml:space="preserve"> </v>
      </c>
      <c r="F18" s="214"/>
      <c r="G18" s="214"/>
      <c r="H18" s="214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5" t="s">
        <v>17</v>
      </c>
      <c r="F27" s="215"/>
      <c r="G27" s="215"/>
      <c r="H27" s="21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ROUND(J85,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ROUND((SUM(BE85:BE135)),  2)</f>
        <v>0</v>
      </c>
      <c r="G33" s="15"/>
      <c r="H33" s="15"/>
      <c r="I33" s="100">
        <v>0.21</v>
      </c>
      <c r="J33" s="99">
        <f>ROUND(((SUM(BE85:BE135))*I33),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ROUND((SUM(BF85:BF135)),  2)</f>
        <v>0</v>
      </c>
      <c r="G34" s="15"/>
      <c r="H34" s="15"/>
      <c r="I34" s="100">
        <v>0.15</v>
      </c>
      <c r="J34" s="99">
        <f>ROUND(((SUM(BF85:BF135))*I34),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ROUND((SUM(BG85:BG135)),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ROUND((SUM(BH85:BH135)),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ROUND((SUM(BI85:BI135)),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08" t="str">
        <f>E7</f>
        <v>INFRASTRUKTURA ZŠ CHOMUTOV - učebna pří.vědy -ZŠ Březenecká 4679, Chomutov-m 1.3</v>
      </c>
      <c r="F48" s="209"/>
      <c r="G48" s="209"/>
      <c r="H48" s="209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0" t="str">
        <f>E9</f>
        <v>SO 07.3-c - strukturovaná kabeláž</v>
      </c>
      <c r="F50" s="207"/>
      <c r="G50" s="207"/>
      <c r="H50" s="207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2. 4. 2020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J85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J86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J97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J101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J104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J109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J111</f>
        <v>0</v>
      </c>
      <c r="K65" s="121"/>
      <c r="L65" s="125"/>
    </row>
    <row r="66" spans="1:31" s="21" customFormat="1" ht="21.75" customHeight="1" x14ac:dyDescent="0.2">
      <c r="A66" s="15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87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1:31" s="21" customFormat="1" ht="6.95" customHeight="1" x14ac:dyDescent="0.2">
      <c r="A67" s="15"/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71" spans="1:31" s="21" customFormat="1" ht="6.95" customHeight="1" x14ac:dyDescent="0.2">
      <c r="A71" s="15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24.95" customHeight="1" x14ac:dyDescent="0.2">
      <c r="A72" s="15"/>
      <c r="B72" s="16"/>
      <c r="C72" s="8" t="s">
        <v>95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6.95" customHeight="1" x14ac:dyDescent="0.2">
      <c r="A73" s="15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12" customHeight="1" x14ac:dyDescent="0.2">
      <c r="A74" s="15"/>
      <c r="B74" s="16"/>
      <c r="C74" s="12" t="s">
        <v>14</v>
      </c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6.5" customHeight="1" x14ac:dyDescent="0.2">
      <c r="A75" s="15"/>
      <c r="B75" s="16"/>
      <c r="C75" s="17"/>
      <c r="D75" s="17"/>
      <c r="E75" s="208" t="str">
        <f>E7</f>
        <v>INFRASTRUKTURA ZŠ CHOMUTOV - učebna pří.vědy -ZŠ Březenecká 4679, Chomutov-m 1.3</v>
      </c>
      <c r="F75" s="209"/>
      <c r="G75" s="209"/>
      <c r="H75" s="209"/>
      <c r="I75" s="17"/>
      <c r="J75" s="17"/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12" customHeight="1" x14ac:dyDescent="0.2">
      <c r="A76" s="15"/>
      <c r="B76" s="16"/>
      <c r="C76" s="12" t="s">
        <v>83</v>
      </c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16.5" customHeight="1" x14ac:dyDescent="0.2">
      <c r="A77" s="15"/>
      <c r="B77" s="16"/>
      <c r="C77" s="17"/>
      <c r="D77" s="17"/>
      <c r="E77" s="190" t="str">
        <f>E9</f>
        <v>SO 07.3-c - strukturovaná kabeláž</v>
      </c>
      <c r="F77" s="207"/>
      <c r="G77" s="207"/>
      <c r="H77" s="20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6.95" customHeight="1" x14ac:dyDescent="0.2">
      <c r="A78" s="15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2" customHeight="1" x14ac:dyDescent="0.2">
      <c r="A79" s="15"/>
      <c r="B79" s="16"/>
      <c r="C79" s="12" t="s">
        <v>19</v>
      </c>
      <c r="D79" s="17"/>
      <c r="E79" s="17"/>
      <c r="F79" s="13" t="str">
        <f>F12</f>
        <v xml:space="preserve"> </v>
      </c>
      <c r="G79" s="17"/>
      <c r="H79" s="17"/>
      <c r="I79" s="12" t="s">
        <v>21</v>
      </c>
      <c r="J79" s="112" t="str">
        <f>IF(J12="","",J12)</f>
        <v>2. 4. 2020</v>
      </c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6.95" customHeight="1" x14ac:dyDescent="0.2">
      <c r="A80" s="15"/>
      <c r="B80" s="16"/>
      <c r="C80" s="17"/>
      <c r="D80" s="17"/>
      <c r="E80" s="17"/>
      <c r="F80" s="17"/>
      <c r="G80" s="17"/>
      <c r="H80" s="1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25.7" customHeight="1" x14ac:dyDescent="0.2">
      <c r="A81" s="15"/>
      <c r="B81" s="16"/>
      <c r="C81" s="12" t="s">
        <v>23</v>
      </c>
      <c r="D81" s="17"/>
      <c r="E81" s="17"/>
      <c r="F81" s="13" t="str">
        <f>E15</f>
        <v>Statutární město Chomutov</v>
      </c>
      <c r="G81" s="17"/>
      <c r="H81" s="17"/>
      <c r="I81" s="12" t="s">
        <v>29</v>
      </c>
      <c r="J81" s="113" t="str">
        <f>E21</f>
        <v xml:space="preserve">KAP ATELIER s.r.o.  </v>
      </c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25.7" customHeight="1" x14ac:dyDescent="0.2">
      <c r="A82" s="15"/>
      <c r="B82" s="16"/>
      <c r="C82" s="12" t="s">
        <v>28</v>
      </c>
      <c r="D82" s="17"/>
      <c r="E82" s="17"/>
      <c r="F82" s="13" t="str">
        <f>IF(E18="","",E18)</f>
        <v xml:space="preserve"> </v>
      </c>
      <c r="G82" s="17"/>
      <c r="H82" s="17"/>
      <c r="I82" s="12" t="s">
        <v>32</v>
      </c>
      <c r="J82" s="113" t="str">
        <f>E24</f>
        <v>ing. Kateřina Tumpachová</v>
      </c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10.35" customHeight="1" x14ac:dyDescent="0.2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132" customFormat="1" ht="29.25" customHeight="1" x14ac:dyDescent="0.2">
      <c r="A84" s="126"/>
      <c r="B84" s="127"/>
      <c r="C84" s="128" t="s">
        <v>96</v>
      </c>
      <c r="D84" s="129" t="s">
        <v>56</v>
      </c>
      <c r="E84" s="129" t="s">
        <v>52</v>
      </c>
      <c r="F84" s="129" t="s">
        <v>53</v>
      </c>
      <c r="G84" s="129" t="s">
        <v>97</v>
      </c>
      <c r="H84" s="129" t="s">
        <v>98</v>
      </c>
      <c r="I84" s="129" t="s">
        <v>99</v>
      </c>
      <c r="J84" s="129" t="s">
        <v>87</v>
      </c>
      <c r="K84" s="130" t="s">
        <v>100</v>
      </c>
      <c r="L84" s="131"/>
      <c r="M84" s="52" t="s">
        <v>17</v>
      </c>
      <c r="N84" s="53" t="s">
        <v>41</v>
      </c>
      <c r="O84" s="53" t="s">
        <v>101</v>
      </c>
      <c r="P84" s="53" t="s">
        <v>102</v>
      </c>
      <c r="Q84" s="53" t="s">
        <v>103</v>
      </c>
      <c r="R84" s="53" t="s">
        <v>104</v>
      </c>
      <c r="S84" s="53" t="s">
        <v>105</v>
      </c>
      <c r="T84" s="54" t="s">
        <v>106</v>
      </c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</row>
    <row r="85" spans="1:65" s="21" customFormat="1" ht="22.9" customHeight="1" x14ac:dyDescent="0.25">
      <c r="A85" s="15"/>
      <c r="B85" s="16"/>
      <c r="C85" s="60" t="s">
        <v>107</v>
      </c>
      <c r="D85" s="17"/>
      <c r="E85" s="17"/>
      <c r="F85" s="17"/>
      <c r="G85" s="17"/>
      <c r="H85" s="17"/>
      <c r="I85" s="17"/>
      <c r="J85" s="133">
        <f>BK85</f>
        <v>0</v>
      </c>
      <c r="K85" s="17"/>
      <c r="L85" s="20"/>
      <c r="M85" s="55"/>
      <c r="N85" s="134"/>
      <c r="O85" s="56"/>
      <c r="P85" s="135">
        <f>P86+P97+P101+P104+P109+P111</f>
        <v>0</v>
      </c>
      <c r="Q85" s="56"/>
      <c r="R85" s="135">
        <f>R86+R97+R101+R104+R109+R111</f>
        <v>0</v>
      </c>
      <c r="S85" s="56"/>
      <c r="T85" s="136">
        <f>T86+T97+T101+T104+T109+T111</f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T85" s="2" t="s">
        <v>70</v>
      </c>
      <c r="AU85" s="2" t="s">
        <v>88</v>
      </c>
      <c r="BK85" s="137">
        <f>BK86+BK97+BK101+BK104+BK109+BK111</f>
        <v>0</v>
      </c>
    </row>
    <row r="86" spans="1:65" s="138" customFormat="1" ht="25.9" customHeight="1" x14ac:dyDescent="0.2">
      <c r="B86" s="139"/>
      <c r="C86" s="152"/>
      <c r="D86" s="153" t="s">
        <v>70</v>
      </c>
      <c r="E86" s="154" t="s">
        <v>108</v>
      </c>
      <c r="F86" s="154" t="s">
        <v>109</v>
      </c>
      <c r="G86" s="152"/>
      <c r="H86" s="152"/>
      <c r="I86" s="152"/>
      <c r="J86" s="155">
        <f>BK86</f>
        <v>0</v>
      </c>
      <c r="K86" s="152"/>
      <c r="L86" s="156"/>
      <c r="M86" s="157"/>
      <c r="N86" s="158"/>
      <c r="O86" s="140"/>
      <c r="P86" s="141">
        <f>SUM(P87:P96)</f>
        <v>0</v>
      </c>
      <c r="Q86" s="140"/>
      <c r="R86" s="141">
        <f>SUM(R87:R96)</f>
        <v>0</v>
      </c>
      <c r="S86" s="140"/>
      <c r="T86" s="142">
        <f>SUM(T87:T96)</f>
        <v>0</v>
      </c>
      <c r="AR86" s="143" t="s">
        <v>77</v>
      </c>
      <c r="AT86" s="144" t="s">
        <v>70</v>
      </c>
      <c r="AU86" s="144" t="s">
        <v>71</v>
      </c>
      <c r="AY86" s="143" t="s">
        <v>110</v>
      </c>
      <c r="BK86" s="145">
        <f>SUM(BK87:BK96)</f>
        <v>0</v>
      </c>
    </row>
    <row r="87" spans="1:65" s="21" customFormat="1" ht="16.5" customHeight="1" x14ac:dyDescent="0.2">
      <c r="A87" s="15"/>
      <c r="B87" s="16"/>
      <c r="C87" s="159" t="s">
        <v>77</v>
      </c>
      <c r="D87" s="159" t="s">
        <v>111</v>
      </c>
      <c r="E87" s="170" t="s">
        <v>239</v>
      </c>
      <c r="F87" s="161" t="s">
        <v>112</v>
      </c>
      <c r="G87" s="162" t="s">
        <v>113</v>
      </c>
      <c r="H87" s="163">
        <v>4</v>
      </c>
      <c r="I87" s="164"/>
      <c r="J87" s="164">
        <f t="shared" ref="J87:J96" si="0">ROUND(I87*H87,2)</f>
        <v>0</v>
      </c>
      <c r="K87" s="161" t="s">
        <v>114</v>
      </c>
      <c r="L87" s="165"/>
      <c r="M87" s="166" t="s">
        <v>17</v>
      </c>
      <c r="N87" s="167" t="s">
        <v>42</v>
      </c>
      <c r="O87" s="146">
        <v>0</v>
      </c>
      <c r="P87" s="146">
        <f t="shared" ref="P87:P96" si="1">O87*H87</f>
        <v>0</v>
      </c>
      <c r="Q87" s="146">
        <v>0</v>
      </c>
      <c r="R87" s="146">
        <f t="shared" ref="R87:R96" si="2">Q87*H87</f>
        <v>0</v>
      </c>
      <c r="S87" s="146">
        <v>0</v>
      </c>
      <c r="T87" s="147">
        <f t="shared" ref="T87:T96" si="3">S87*H87</f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48" t="s">
        <v>115</v>
      </c>
      <c r="AT87" s="148" t="s">
        <v>111</v>
      </c>
      <c r="AU87" s="148" t="s">
        <v>77</v>
      </c>
      <c r="AY87" s="2" t="s">
        <v>110</v>
      </c>
      <c r="BE87" s="149">
        <f t="shared" ref="BE87:BE96" si="4">IF(N87="základní",J87,0)</f>
        <v>0</v>
      </c>
      <c r="BF87" s="149">
        <f t="shared" ref="BF87:BF96" si="5">IF(N87="snížená",J87,0)</f>
        <v>0</v>
      </c>
      <c r="BG87" s="149">
        <f t="shared" ref="BG87:BG96" si="6">IF(N87="zákl. přenesená",J87,0)</f>
        <v>0</v>
      </c>
      <c r="BH87" s="149">
        <f t="shared" ref="BH87:BH96" si="7">IF(N87="sníž. přenesená",J87,0)</f>
        <v>0</v>
      </c>
      <c r="BI87" s="149">
        <f t="shared" ref="BI87:BI96" si="8">IF(N87="nulová",J87,0)</f>
        <v>0</v>
      </c>
      <c r="BJ87" s="2" t="s">
        <v>77</v>
      </c>
      <c r="BK87" s="149">
        <f t="shared" ref="BK87:BK96" si="9">ROUND(I87*H87,2)</f>
        <v>0</v>
      </c>
      <c r="BL87" s="2" t="s">
        <v>116</v>
      </c>
      <c r="BM87" s="148" t="s">
        <v>78</v>
      </c>
    </row>
    <row r="88" spans="1:65" s="21" customFormat="1" ht="16.5" customHeight="1" x14ac:dyDescent="0.2">
      <c r="A88" s="15"/>
      <c r="B88" s="16"/>
      <c r="C88" s="159" t="s">
        <v>78</v>
      </c>
      <c r="D88" s="159" t="s">
        <v>111</v>
      </c>
      <c r="E88" s="170" t="s">
        <v>239</v>
      </c>
      <c r="F88" s="161" t="s">
        <v>242</v>
      </c>
      <c r="G88" s="162" t="s">
        <v>117</v>
      </c>
      <c r="H88" s="163">
        <v>19</v>
      </c>
      <c r="I88" s="164"/>
      <c r="J88" s="164">
        <f t="shared" si="0"/>
        <v>0</v>
      </c>
      <c r="K88" s="161" t="s">
        <v>114</v>
      </c>
      <c r="L88" s="165"/>
      <c r="M88" s="166" t="s">
        <v>17</v>
      </c>
      <c r="N88" s="167" t="s">
        <v>42</v>
      </c>
      <c r="O88" s="146">
        <v>0</v>
      </c>
      <c r="P88" s="146">
        <f t="shared" si="1"/>
        <v>0</v>
      </c>
      <c r="Q88" s="146">
        <v>0</v>
      </c>
      <c r="R88" s="146">
        <f t="shared" si="2"/>
        <v>0</v>
      </c>
      <c r="S88" s="146">
        <v>0</v>
      </c>
      <c r="T88" s="147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48" t="s">
        <v>115</v>
      </c>
      <c r="AT88" s="148" t="s">
        <v>111</v>
      </c>
      <c r="AU88" s="148" t="s">
        <v>77</v>
      </c>
      <c r="AY88" s="2" t="s">
        <v>110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2" t="s">
        <v>77</v>
      </c>
      <c r="BK88" s="149">
        <f t="shared" si="9"/>
        <v>0</v>
      </c>
      <c r="BL88" s="2" t="s">
        <v>116</v>
      </c>
      <c r="BM88" s="148" t="s">
        <v>116</v>
      </c>
    </row>
    <row r="89" spans="1:65" s="21" customFormat="1" ht="16.5" customHeight="1" x14ac:dyDescent="0.2">
      <c r="A89" s="15"/>
      <c r="B89" s="16"/>
      <c r="C89" s="159" t="s">
        <v>118</v>
      </c>
      <c r="D89" s="159" t="s">
        <v>111</v>
      </c>
      <c r="E89" s="170" t="s">
        <v>239</v>
      </c>
      <c r="F89" s="161" t="s">
        <v>119</v>
      </c>
      <c r="G89" s="162" t="s">
        <v>117</v>
      </c>
      <c r="H89" s="163">
        <v>15</v>
      </c>
      <c r="I89" s="164"/>
      <c r="J89" s="164">
        <f t="shared" si="0"/>
        <v>0</v>
      </c>
      <c r="K89" s="161" t="s">
        <v>114</v>
      </c>
      <c r="L89" s="165"/>
      <c r="M89" s="166" t="s">
        <v>17</v>
      </c>
      <c r="N89" s="167" t="s">
        <v>42</v>
      </c>
      <c r="O89" s="146">
        <v>0</v>
      </c>
      <c r="P89" s="146">
        <f t="shared" si="1"/>
        <v>0</v>
      </c>
      <c r="Q89" s="146">
        <v>0</v>
      </c>
      <c r="R89" s="146">
        <f t="shared" si="2"/>
        <v>0</v>
      </c>
      <c r="S89" s="146">
        <v>0</v>
      </c>
      <c r="T89" s="147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48" t="s">
        <v>115</v>
      </c>
      <c r="AT89" s="148" t="s">
        <v>111</v>
      </c>
      <c r="AU89" s="148" t="s">
        <v>77</v>
      </c>
      <c r="AY89" s="2" t="s">
        <v>110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2" t="s">
        <v>77</v>
      </c>
      <c r="BK89" s="149">
        <f t="shared" si="9"/>
        <v>0</v>
      </c>
      <c r="BL89" s="2" t="s">
        <v>116</v>
      </c>
      <c r="BM89" s="148" t="s">
        <v>120</v>
      </c>
    </row>
    <row r="90" spans="1:65" s="21" customFormat="1" ht="16.5" customHeight="1" x14ac:dyDescent="0.2">
      <c r="A90" s="15"/>
      <c r="B90" s="16"/>
      <c r="C90" s="159" t="s">
        <v>116</v>
      </c>
      <c r="D90" s="159" t="s">
        <v>111</v>
      </c>
      <c r="E90" s="170" t="s">
        <v>239</v>
      </c>
      <c r="F90" s="161" t="s">
        <v>121</v>
      </c>
      <c r="G90" s="162" t="s">
        <v>117</v>
      </c>
      <c r="H90" s="163">
        <v>2</v>
      </c>
      <c r="I90" s="164"/>
      <c r="J90" s="164">
        <f t="shared" si="0"/>
        <v>0</v>
      </c>
      <c r="K90" s="161" t="s">
        <v>114</v>
      </c>
      <c r="L90" s="165"/>
      <c r="M90" s="166" t="s">
        <v>17</v>
      </c>
      <c r="N90" s="167" t="s">
        <v>42</v>
      </c>
      <c r="O90" s="146">
        <v>0</v>
      </c>
      <c r="P90" s="146">
        <f t="shared" si="1"/>
        <v>0</v>
      </c>
      <c r="Q90" s="146">
        <v>0</v>
      </c>
      <c r="R90" s="146">
        <f t="shared" si="2"/>
        <v>0</v>
      </c>
      <c r="S90" s="146">
        <v>0</v>
      </c>
      <c r="T90" s="147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48" t="s">
        <v>115</v>
      </c>
      <c r="AT90" s="148" t="s">
        <v>111</v>
      </c>
      <c r="AU90" s="148" t="s">
        <v>77</v>
      </c>
      <c r="AY90" s="2" t="s">
        <v>110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2" t="s">
        <v>77</v>
      </c>
      <c r="BK90" s="149">
        <f t="shared" si="9"/>
        <v>0</v>
      </c>
      <c r="BL90" s="2" t="s">
        <v>116</v>
      </c>
      <c r="BM90" s="148" t="s">
        <v>115</v>
      </c>
    </row>
    <row r="91" spans="1:65" s="21" customFormat="1" ht="16.5" customHeight="1" x14ac:dyDescent="0.2">
      <c r="A91" s="15"/>
      <c r="B91" s="16"/>
      <c r="C91" s="159" t="s">
        <v>122</v>
      </c>
      <c r="D91" s="159" t="s">
        <v>111</v>
      </c>
      <c r="E91" s="170" t="s">
        <v>239</v>
      </c>
      <c r="F91" s="161" t="s">
        <v>123</v>
      </c>
      <c r="G91" s="162" t="s">
        <v>117</v>
      </c>
      <c r="H91" s="163">
        <v>17</v>
      </c>
      <c r="I91" s="164"/>
      <c r="J91" s="164">
        <f t="shared" si="0"/>
        <v>0</v>
      </c>
      <c r="K91" s="161" t="s">
        <v>114</v>
      </c>
      <c r="L91" s="165"/>
      <c r="M91" s="166" t="s">
        <v>17</v>
      </c>
      <c r="N91" s="167" t="s">
        <v>42</v>
      </c>
      <c r="O91" s="146">
        <v>0</v>
      </c>
      <c r="P91" s="146">
        <f t="shared" si="1"/>
        <v>0</v>
      </c>
      <c r="Q91" s="146">
        <v>0</v>
      </c>
      <c r="R91" s="146">
        <f t="shared" si="2"/>
        <v>0</v>
      </c>
      <c r="S91" s="146">
        <v>0</v>
      </c>
      <c r="T91" s="147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48" t="s">
        <v>115</v>
      </c>
      <c r="AT91" s="148" t="s">
        <v>111</v>
      </c>
      <c r="AU91" s="148" t="s">
        <v>77</v>
      </c>
      <c r="AY91" s="2" t="s">
        <v>110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2" t="s">
        <v>77</v>
      </c>
      <c r="BK91" s="149">
        <f t="shared" si="9"/>
        <v>0</v>
      </c>
      <c r="BL91" s="2" t="s">
        <v>116</v>
      </c>
      <c r="BM91" s="148" t="s">
        <v>124</v>
      </c>
    </row>
    <row r="92" spans="1:65" s="21" customFormat="1" ht="16.5" customHeight="1" x14ac:dyDescent="0.2">
      <c r="A92" s="15"/>
      <c r="B92" s="16"/>
      <c r="C92" s="159" t="s">
        <v>120</v>
      </c>
      <c r="D92" s="159" t="s">
        <v>111</v>
      </c>
      <c r="E92" s="170" t="s">
        <v>239</v>
      </c>
      <c r="F92" s="161" t="s">
        <v>125</v>
      </c>
      <c r="G92" s="162" t="s">
        <v>117</v>
      </c>
      <c r="H92" s="163">
        <v>17</v>
      </c>
      <c r="I92" s="164"/>
      <c r="J92" s="164">
        <f t="shared" si="0"/>
        <v>0</v>
      </c>
      <c r="K92" s="161" t="s">
        <v>114</v>
      </c>
      <c r="L92" s="165"/>
      <c r="M92" s="166" t="s">
        <v>17</v>
      </c>
      <c r="N92" s="167" t="s">
        <v>42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115</v>
      </c>
      <c r="AT92" s="148" t="s">
        <v>111</v>
      </c>
      <c r="AU92" s="148" t="s">
        <v>77</v>
      </c>
      <c r="AY92" s="2" t="s">
        <v>110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77</v>
      </c>
      <c r="BK92" s="149">
        <f t="shared" si="9"/>
        <v>0</v>
      </c>
      <c r="BL92" s="2" t="s">
        <v>116</v>
      </c>
      <c r="BM92" s="148" t="s">
        <v>126</v>
      </c>
    </row>
    <row r="93" spans="1:65" s="21" customFormat="1" ht="16.5" customHeight="1" x14ac:dyDescent="0.2">
      <c r="A93" s="15"/>
      <c r="B93" s="16"/>
      <c r="C93" s="159" t="s">
        <v>127</v>
      </c>
      <c r="D93" s="159" t="s">
        <v>111</v>
      </c>
      <c r="E93" s="170" t="s">
        <v>239</v>
      </c>
      <c r="F93" s="161" t="s">
        <v>128</v>
      </c>
      <c r="G93" s="162" t="s">
        <v>117</v>
      </c>
      <c r="H93" s="163">
        <v>1</v>
      </c>
      <c r="I93" s="164"/>
      <c r="J93" s="164">
        <f t="shared" si="0"/>
        <v>0</v>
      </c>
      <c r="K93" s="161" t="s">
        <v>114</v>
      </c>
      <c r="L93" s="165"/>
      <c r="M93" s="166" t="s">
        <v>17</v>
      </c>
      <c r="N93" s="167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115</v>
      </c>
      <c r="AT93" s="148" t="s">
        <v>111</v>
      </c>
      <c r="AU93" s="148" t="s">
        <v>77</v>
      </c>
      <c r="AY93" s="2" t="s">
        <v>110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116</v>
      </c>
      <c r="BM93" s="148" t="s">
        <v>129</v>
      </c>
    </row>
    <row r="94" spans="1:65" s="21" customFormat="1" ht="16.5" customHeight="1" x14ac:dyDescent="0.2">
      <c r="A94" s="15"/>
      <c r="B94" s="16"/>
      <c r="C94" s="159" t="s">
        <v>115</v>
      </c>
      <c r="D94" s="159" t="s">
        <v>111</v>
      </c>
      <c r="E94" s="170" t="s">
        <v>239</v>
      </c>
      <c r="F94" s="161" t="s">
        <v>130</v>
      </c>
      <c r="G94" s="162" t="s">
        <v>131</v>
      </c>
      <c r="H94" s="163">
        <v>2</v>
      </c>
      <c r="I94" s="164"/>
      <c r="J94" s="164">
        <f t="shared" si="0"/>
        <v>0</v>
      </c>
      <c r="K94" s="161" t="s">
        <v>114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115</v>
      </c>
      <c r="AT94" s="148" t="s">
        <v>111</v>
      </c>
      <c r="AU94" s="148" t="s">
        <v>77</v>
      </c>
      <c r="AY94" s="2" t="s">
        <v>110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116</v>
      </c>
      <c r="BM94" s="148" t="s">
        <v>132</v>
      </c>
    </row>
    <row r="95" spans="1:65" s="21" customFormat="1" ht="16.5" customHeight="1" x14ac:dyDescent="0.2">
      <c r="A95" s="15"/>
      <c r="B95" s="16"/>
      <c r="C95" s="159" t="s">
        <v>133</v>
      </c>
      <c r="D95" s="159" t="s">
        <v>111</v>
      </c>
      <c r="E95" s="170" t="s">
        <v>239</v>
      </c>
      <c r="F95" s="161" t="s">
        <v>134</v>
      </c>
      <c r="G95" s="162" t="s">
        <v>131</v>
      </c>
      <c r="H95" s="163">
        <v>2</v>
      </c>
      <c r="I95" s="164"/>
      <c r="J95" s="164">
        <f t="shared" si="0"/>
        <v>0</v>
      </c>
      <c r="K95" s="161" t="s">
        <v>114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115</v>
      </c>
      <c r="AT95" s="148" t="s">
        <v>111</v>
      </c>
      <c r="AU95" s="148" t="s">
        <v>77</v>
      </c>
      <c r="AY95" s="2" t="s">
        <v>110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116</v>
      </c>
      <c r="BM95" s="148" t="s">
        <v>135</v>
      </c>
    </row>
    <row r="96" spans="1:65" s="21" customFormat="1" ht="16.5" customHeight="1" x14ac:dyDescent="0.2">
      <c r="A96" s="15"/>
      <c r="B96" s="16"/>
      <c r="C96" s="159" t="s">
        <v>124</v>
      </c>
      <c r="D96" s="159" t="s">
        <v>111</v>
      </c>
      <c r="E96" s="170" t="s">
        <v>239</v>
      </c>
      <c r="F96" s="161" t="s">
        <v>136</v>
      </c>
      <c r="G96" s="162" t="s">
        <v>131</v>
      </c>
      <c r="H96" s="163">
        <v>2</v>
      </c>
      <c r="I96" s="164"/>
      <c r="J96" s="164">
        <f t="shared" si="0"/>
        <v>0</v>
      </c>
      <c r="K96" s="161" t="s">
        <v>114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115</v>
      </c>
      <c r="AT96" s="148" t="s">
        <v>111</v>
      </c>
      <c r="AU96" s="148" t="s">
        <v>77</v>
      </c>
      <c r="AY96" s="2" t="s">
        <v>110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116</v>
      </c>
      <c r="BM96" s="148" t="s">
        <v>137</v>
      </c>
    </row>
    <row r="97" spans="1:65" s="138" customFormat="1" ht="25.9" customHeight="1" x14ac:dyDescent="0.2">
      <c r="B97" s="139"/>
      <c r="C97" s="152"/>
      <c r="D97" s="153" t="s">
        <v>70</v>
      </c>
      <c r="E97" s="154" t="s">
        <v>138</v>
      </c>
      <c r="F97" s="154" t="s">
        <v>139</v>
      </c>
      <c r="G97" s="152"/>
      <c r="H97" s="152"/>
      <c r="I97" s="152"/>
      <c r="J97" s="155">
        <f>BK97</f>
        <v>0</v>
      </c>
      <c r="K97" s="152"/>
      <c r="L97" s="156"/>
      <c r="M97" s="157"/>
      <c r="N97" s="158"/>
      <c r="O97" s="140"/>
      <c r="P97" s="141">
        <f>SUM(P98:P100)</f>
        <v>0</v>
      </c>
      <c r="Q97" s="140"/>
      <c r="R97" s="141">
        <f>SUM(R98:R100)</f>
        <v>0</v>
      </c>
      <c r="S97" s="140"/>
      <c r="T97" s="142">
        <f>SUM(T98:T100)</f>
        <v>0</v>
      </c>
      <c r="AR97" s="143" t="s">
        <v>77</v>
      </c>
      <c r="AT97" s="144" t="s">
        <v>70</v>
      </c>
      <c r="AU97" s="144" t="s">
        <v>71</v>
      </c>
      <c r="AY97" s="143" t="s">
        <v>110</v>
      </c>
      <c r="BK97" s="145">
        <f>SUM(BK98:BK100)</f>
        <v>0</v>
      </c>
    </row>
    <row r="98" spans="1:65" s="21" customFormat="1" ht="16.5" customHeight="1" x14ac:dyDescent="0.2">
      <c r="A98" s="15"/>
      <c r="B98" s="16"/>
      <c r="C98" s="159" t="s">
        <v>140</v>
      </c>
      <c r="D98" s="159" t="s">
        <v>111</v>
      </c>
      <c r="E98" s="170" t="s">
        <v>239</v>
      </c>
      <c r="F98" s="161" t="s">
        <v>141</v>
      </c>
      <c r="G98" s="162" t="s">
        <v>117</v>
      </c>
      <c r="H98" s="163">
        <v>10</v>
      </c>
      <c r="I98" s="164"/>
      <c r="J98" s="164">
        <f>ROUND(I98*H98,2)</f>
        <v>0</v>
      </c>
      <c r="K98" s="161" t="s">
        <v>114</v>
      </c>
      <c r="L98" s="165"/>
      <c r="M98" s="166" t="s">
        <v>17</v>
      </c>
      <c r="N98" s="167" t="s">
        <v>42</v>
      </c>
      <c r="O98" s="146">
        <v>0</v>
      </c>
      <c r="P98" s="146">
        <f>O98*H98</f>
        <v>0</v>
      </c>
      <c r="Q98" s="146">
        <v>0</v>
      </c>
      <c r="R98" s="146">
        <f>Q98*H98</f>
        <v>0</v>
      </c>
      <c r="S98" s="146">
        <v>0</v>
      </c>
      <c r="T98" s="147">
        <f>S98*H98</f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115</v>
      </c>
      <c r="AT98" s="148" t="s">
        <v>111</v>
      </c>
      <c r="AU98" s="148" t="s">
        <v>77</v>
      </c>
      <c r="AY98" s="2" t="s">
        <v>110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2" t="s">
        <v>77</v>
      </c>
      <c r="BK98" s="149">
        <f>ROUND(I98*H98,2)</f>
        <v>0</v>
      </c>
      <c r="BL98" s="2" t="s">
        <v>116</v>
      </c>
      <c r="BM98" s="148" t="s">
        <v>142</v>
      </c>
    </row>
    <row r="99" spans="1:65" s="21" customFormat="1" ht="21.75" customHeight="1" x14ac:dyDescent="0.2">
      <c r="A99" s="15"/>
      <c r="B99" s="16"/>
      <c r="C99" s="159" t="s">
        <v>126</v>
      </c>
      <c r="D99" s="159" t="s">
        <v>111</v>
      </c>
      <c r="E99" s="170" t="s">
        <v>239</v>
      </c>
      <c r="F99" s="161" t="s">
        <v>143</v>
      </c>
      <c r="G99" s="162" t="s">
        <v>117</v>
      </c>
      <c r="H99" s="163">
        <v>20</v>
      </c>
      <c r="I99" s="164"/>
      <c r="J99" s="164">
        <f>ROUND(I99*H99,2)</f>
        <v>0</v>
      </c>
      <c r="K99" s="161" t="s">
        <v>114</v>
      </c>
      <c r="L99" s="165"/>
      <c r="M99" s="166" t="s">
        <v>17</v>
      </c>
      <c r="N99" s="167" t="s">
        <v>42</v>
      </c>
      <c r="O99" s="146">
        <v>0</v>
      </c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115</v>
      </c>
      <c r="AT99" s="148" t="s">
        <v>111</v>
      </c>
      <c r="AU99" s="148" t="s">
        <v>77</v>
      </c>
      <c r="AY99" s="2" t="s">
        <v>110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2" t="s">
        <v>77</v>
      </c>
      <c r="BK99" s="149">
        <f>ROUND(I99*H99,2)</f>
        <v>0</v>
      </c>
      <c r="BL99" s="2" t="s">
        <v>116</v>
      </c>
      <c r="BM99" s="148" t="s">
        <v>144</v>
      </c>
    </row>
    <row r="100" spans="1:65" s="21" customFormat="1" ht="21.75" customHeight="1" x14ac:dyDescent="0.2">
      <c r="A100" s="15"/>
      <c r="B100" s="16"/>
      <c r="C100" s="159" t="s">
        <v>145</v>
      </c>
      <c r="D100" s="159" t="s">
        <v>111</v>
      </c>
      <c r="E100" s="170" t="s">
        <v>239</v>
      </c>
      <c r="F100" s="161" t="s">
        <v>146</v>
      </c>
      <c r="G100" s="162" t="s">
        <v>117</v>
      </c>
      <c r="H100" s="163">
        <v>10</v>
      </c>
      <c r="I100" s="164"/>
      <c r="J100" s="164">
        <f>ROUND(I100*H100,2)</f>
        <v>0</v>
      </c>
      <c r="K100" s="161" t="s">
        <v>114</v>
      </c>
      <c r="L100" s="165"/>
      <c r="M100" s="166" t="s">
        <v>17</v>
      </c>
      <c r="N100" s="167" t="s">
        <v>42</v>
      </c>
      <c r="O100" s="146">
        <v>0</v>
      </c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115</v>
      </c>
      <c r="AT100" s="148" t="s">
        <v>111</v>
      </c>
      <c r="AU100" s="148" t="s">
        <v>77</v>
      </c>
      <c r="AY100" s="2" t="s">
        <v>110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2" t="s">
        <v>77</v>
      </c>
      <c r="BK100" s="149">
        <f>ROUND(I100*H100,2)</f>
        <v>0</v>
      </c>
      <c r="BL100" s="2" t="s">
        <v>116</v>
      </c>
      <c r="BM100" s="148" t="s">
        <v>147</v>
      </c>
    </row>
    <row r="101" spans="1:65" s="138" customFormat="1" ht="25.9" customHeight="1" x14ac:dyDescent="0.2">
      <c r="B101" s="139"/>
      <c r="C101" s="152"/>
      <c r="D101" s="153" t="s">
        <v>70</v>
      </c>
      <c r="E101" s="154" t="s">
        <v>148</v>
      </c>
      <c r="F101" s="154" t="s">
        <v>149</v>
      </c>
      <c r="G101" s="152"/>
      <c r="H101" s="152"/>
      <c r="I101" s="152"/>
      <c r="J101" s="155">
        <f>BK101</f>
        <v>0</v>
      </c>
      <c r="K101" s="152"/>
      <c r="L101" s="156"/>
      <c r="M101" s="157"/>
      <c r="N101" s="158"/>
      <c r="O101" s="140"/>
      <c r="P101" s="141">
        <f>SUM(P102:P103)</f>
        <v>0</v>
      </c>
      <c r="Q101" s="140"/>
      <c r="R101" s="141">
        <f>SUM(R102:R103)</f>
        <v>0</v>
      </c>
      <c r="S101" s="140"/>
      <c r="T101" s="142">
        <f>SUM(T102:T103)</f>
        <v>0</v>
      </c>
      <c r="AR101" s="143" t="s">
        <v>77</v>
      </c>
      <c r="AT101" s="144" t="s">
        <v>70</v>
      </c>
      <c r="AU101" s="144" t="s">
        <v>71</v>
      </c>
      <c r="AY101" s="143" t="s">
        <v>110</v>
      </c>
      <c r="BK101" s="145">
        <f>SUM(BK102:BK103)</f>
        <v>0</v>
      </c>
    </row>
    <row r="102" spans="1:65" s="21" customFormat="1" ht="16.5" customHeight="1" x14ac:dyDescent="0.2">
      <c r="A102" s="15"/>
      <c r="B102" s="16"/>
      <c r="C102" s="159" t="s">
        <v>129</v>
      </c>
      <c r="D102" s="159" t="s">
        <v>111</v>
      </c>
      <c r="E102" s="170" t="s">
        <v>239</v>
      </c>
      <c r="F102" s="161" t="s">
        <v>150</v>
      </c>
      <c r="G102" s="162" t="s">
        <v>151</v>
      </c>
      <c r="H102" s="163">
        <v>4</v>
      </c>
      <c r="I102" s="164"/>
      <c r="J102" s="164">
        <f>ROUND(I102*H102,2)</f>
        <v>0</v>
      </c>
      <c r="K102" s="161" t="s">
        <v>114</v>
      </c>
      <c r="L102" s="165"/>
      <c r="M102" s="166" t="s">
        <v>17</v>
      </c>
      <c r="N102" s="167" t="s">
        <v>42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115</v>
      </c>
      <c r="AT102" s="148" t="s">
        <v>111</v>
      </c>
      <c r="AU102" s="148" t="s">
        <v>77</v>
      </c>
      <c r="AY102" s="2" t="s">
        <v>110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77</v>
      </c>
      <c r="BK102" s="149">
        <f>ROUND(I102*H102,2)</f>
        <v>0</v>
      </c>
      <c r="BL102" s="2" t="s">
        <v>116</v>
      </c>
      <c r="BM102" s="148" t="s">
        <v>152</v>
      </c>
    </row>
    <row r="103" spans="1:65" s="21" customFormat="1" ht="16.5" customHeight="1" x14ac:dyDescent="0.2">
      <c r="A103" s="15"/>
      <c r="B103" s="16"/>
      <c r="C103" s="159" t="s">
        <v>8</v>
      </c>
      <c r="D103" s="159" t="s">
        <v>111</v>
      </c>
      <c r="E103" s="160"/>
      <c r="F103" s="161" t="s">
        <v>153</v>
      </c>
      <c r="G103" s="162" t="s">
        <v>154</v>
      </c>
      <c r="H103" s="163">
        <v>1</v>
      </c>
      <c r="I103" s="164"/>
      <c r="J103" s="164">
        <f>ROUND(I103*H103,2)</f>
        <v>0</v>
      </c>
      <c r="K103" s="161" t="s">
        <v>114</v>
      </c>
      <c r="L103" s="165"/>
      <c r="M103" s="166" t="s">
        <v>17</v>
      </c>
      <c r="N103" s="167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115</v>
      </c>
      <c r="AT103" s="148" t="s">
        <v>111</v>
      </c>
      <c r="AU103" s="148" t="s">
        <v>77</v>
      </c>
      <c r="AY103" s="2" t="s">
        <v>110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116</v>
      </c>
      <c r="BM103" s="148" t="s">
        <v>155</v>
      </c>
    </row>
    <row r="104" spans="1:65" s="138" customFormat="1" ht="25.9" customHeight="1" x14ac:dyDescent="0.2">
      <c r="B104" s="139"/>
      <c r="C104" s="152"/>
      <c r="D104" s="153" t="s">
        <v>70</v>
      </c>
      <c r="E104" s="154" t="s">
        <v>156</v>
      </c>
      <c r="F104" s="154" t="s">
        <v>157</v>
      </c>
      <c r="G104" s="152"/>
      <c r="H104" s="152"/>
      <c r="I104" s="152"/>
      <c r="J104" s="155">
        <f>BK104</f>
        <v>0</v>
      </c>
      <c r="K104" s="152"/>
      <c r="L104" s="156"/>
      <c r="M104" s="157"/>
      <c r="N104" s="158"/>
      <c r="O104" s="140"/>
      <c r="P104" s="141">
        <f>SUM(P105:P108)</f>
        <v>0</v>
      </c>
      <c r="Q104" s="140"/>
      <c r="R104" s="141">
        <f>SUM(R105:R108)</f>
        <v>0</v>
      </c>
      <c r="S104" s="140"/>
      <c r="T104" s="142">
        <f>SUM(T105:T108)</f>
        <v>0</v>
      </c>
      <c r="AR104" s="143" t="s">
        <v>77</v>
      </c>
      <c r="AT104" s="144" t="s">
        <v>70</v>
      </c>
      <c r="AU104" s="144" t="s">
        <v>71</v>
      </c>
      <c r="AY104" s="143" t="s">
        <v>110</v>
      </c>
      <c r="BK104" s="145">
        <f>SUM(BK105:BK108)</f>
        <v>0</v>
      </c>
    </row>
    <row r="105" spans="1:65" s="21" customFormat="1" ht="12" x14ac:dyDescent="0.2">
      <c r="A105" s="15"/>
      <c r="B105" s="16"/>
      <c r="C105" s="159" t="s">
        <v>132</v>
      </c>
      <c r="D105" s="159" t="s">
        <v>111</v>
      </c>
      <c r="E105" s="170" t="s">
        <v>239</v>
      </c>
      <c r="F105" s="171" t="s">
        <v>240</v>
      </c>
      <c r="G105" s="162" t="s">
        <v>117</v>
      </c>
      <c r="H105" s="163">
        <v>1</v>
      </c>
      <c r="I105" s="164"/>
      <c r="J105" s="164">
        <f>ROUND(I105*H105,2)</f>
        <v>0</v>
      </c>
      <c r="K105" s="161" t="s">
        <v>114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115</v>
      </c>
      <c r="AT105" s="148" t="s">
        <v>111</v>
      </c>
      <c r="AU105" s="148" t="s">
        <v>77</v>
      </c>
      <c r="AY105" s="2" t="s">
        <v>110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116</v>
      </c>
      <c r="BM105" s="148" t="s">
        <v>158</v>
      </c>
    </row>
    <row r="106" spans="1:65" s="21" customFormat="1" ht="24" x14ac:dyDescent="0.2">
      <c r="A106" s="15"/>
      <c r="B106" s="16"/>
      <c r="C106" s="159" t="s">
        <v>159</v>
      </c>
      <c r="D106" s="159" t="s">
        <v>111</v>
      </c>
      <c r="E106" s="170" t="s">
        <v>239</v>
      </c>
      <c r="F106" s="171" t="s">
        <v>241</v>
      </c>
      <c r="G106" s="162" t="s">
        <v>117</v>
      </c>
      <c r="H106" s="163">
        <v>1</v>
      </c>
      <c r="I106" s="164"/>
      <c r="J106" s="164">
        <f>ROUND(I106*H106,2)</f>
        <v>0</v>
      </c>
      <c r="K106" s="161" t="s">
        <v>114</v>
      </c>
      <c r="L106" s="165"/>
      <c r="M106" s="166" t="s">
        <v>17</v>
      </c>
      <c r="N106" s="167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115</v>
      </c>
      <c r="AT106" s="148" t="s">
        <v>111</v>
      </c>
      <c r="AU106" s="148" t="s">
        <v>77</v>
      </c>
      <c r="AY106" s="2" t="s">
        <v>110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116</v>
      </c>
      <c r="BM106" s="148" t="s">
        <v>160</v>
      </c>
    </row>
    <row r="107" spans="1:65" s="21" customFormat="1" ht="16.5" customHeight="1" x14ac:dyDescent="0.2">
      <c r="A107" s="15"/>
      <c r="B107" s="16"/>
      <c r="C107" s="159" t="s">
        <v>135</v>
      </c>
      <c r="D107" s="159" t="s">
        <v>111</v>
      </c>
      <c r="E107" s="170" t="s">
        <v>239</v>
      </c>
      <c r="F107" s="161" t="s">
        <v>161</v>
      </c>
      <c r="G107" s="162" t="s">
        <v>117</v>
      </c>
      <c r="H107" s="163">
        <v>1</v>
      </c>
      <c r="I107" s="164"/>
      <c r="J107" s="164">
        <f>ROUND(I107*H107,2)</f>
        <v>0</v>
      </c>
      <c r="K107" s="161" t="s">
        <v>114</v>
      </c>
      <c r="L107" s="165"/>
      <c r="M107" s="166" t="s">
        <v>17</v>
      </c>
      <c r="N107" s="167" t="s">
        <v>42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R107" s="148" t="s">
        <v>115</v>
      </c>
      <c r="AT107" s="148" t="s">
        <v>111</v>
      </c>
      <c r="AU107" s="148" t="s">
        <v>77</v>
      </c>
      <c r="AY107" s="2" t="s">
        <v>110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77</v>
      </c>
      <c r="BK107" s="149">
        <f>ROUND(I107*H107,2)</f>
        <v>0</v>
      </c>
      <c r="BL107" s="2" t="s">
        <v>116</v>
      </c>
      <c r="BM107" s="148" t="s">
        <v>162</v>
      </c>
    </row>
    <row r="108" spans="1:65" s="21" customFormat="1" ht="16.5" customHeight="1" x14ac:dyDescent="0.2">
      <c r="A108" s="15"/>
      <c r="B108" s="16"/>
      <c r="C108" s="159" t="s">
        <v>163</v>
      </c>
      <c r="D108" s="159" t="s">
        <v>111</v>
      </c>
      <c r="E108" s="160"/>
      <c r="F108" s="161" t="s">
        <v>164</v>
      </c>
      <c r="G108" s="162" t="s">
        <v>154</v>
      </c>
      <c r="H108" s="163">
        <v>1</v>
      </c>
      <c r="I108" s="164"/>
      <c r="J108" s="164">
        <f>ROUND(I108*H108,2)</f>
        <v>0</v>
      </c>
      <c r="K108" s="161" t="s">
        <v>114</v>
      </c>
      <c r="L108" s="165"/>
      <c r="M108" s="166" t="s">
        <v>17</v>
      </c>
      <c r="N108" s="167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115</v>
      </c>
      <c r="AT108" s="148" t="s">
        <v>111</v>
      </c>
      <c r="AU108" s="148" t="s">
        <v>77</v>
      </c>
      <c r="AY108" s="2" t="s">
        <v>110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116</v>
      </c>
      <c r="BM108" s="148" t="s">
        <v>165</v>
      </c>
    </row>
    <row r="109" spans="1:65" s="138" customFormat="1" ht="25.9" customHeight="1" x14ac:dyDescent="0.2">
      <c r="B109" s="139"/>
      <c r="C109" s="152"/>
      <c r="D109" s="153" t="s">
        <v>70</v>
      </c>
      <c r="E109" s="154" t="s">
        <v>166</v>
      </c>
      <c r="F109" s="154" t="s">
        <v>167</v>
      </c>
      <c r="G109" s="152"/>
      <c r="H109" s="152"/>
      <c r="I109" s="152"/>
      <c r="J109" s="155">
        <f>BK109</f>
        <v>0</v>
      </c>
      <c r="K109" s="152"/>
      <c r="L109" s="156"/>
      <c r="M109" s="157"/>
      <c r="N109" s="158"/>
      <c r="O109" s="140"/>
      <c r="P109" s="141">
        <f>P110</f>
        <v>0</v>
      </c>
      <c r="Q109" s="140"/>
      <c r="R109" s="141">
        <f>R110</f>
        <v>0</v>
      </c>
      <c r="S109" s="140"/>
      <c r="T109" s="142">
        <f>T110</f>
        <v>0</v>
      </c>
      <c r="AR109" s="143" t="s">
        <v>77</v>
      </c>
      <c r="AT109" s="144" t="s">
        <v>70</v>
      </c>
      <c r="AU109" s="144" t="s">
        <v>71</v>
      </c>
      <c r="AY109" s="143" t="s">
        <v>110</v>
      </c>
      <c r="BK109" s="145">
        <f>BK110</f>
        <v>0</v>
      </c>
    </row>
    <row r="110" spans="1:65" s="21" customFormat="1" ht="16.5" customHeight="1" x14ac:dyDescent="0.2">
      <c r="A110" s="15"/>
      <c r="B110" s="16"/>
      <c r="C110" s="159" t="s">
        <v>137</v>
      </c>
      <c r="D110" s="159" t="s">
        <v>111</v>
      </c>
      <c r="E110" s="160"/>
      <c r="F110" s="161" t="s">
        <v>168</v>
      </c>
      <c r="G110" s="162" t="s">
        <v>154</v>
      </c>
      <c r="H110" s="163">
        <v>1</v>
      </c>
      <c r="I110" s="164">
        <v>0</v>
      </c>
      <c r="J110" s="164">
        <f>ROUND(I110*H110,2)</f>
        <v>0</v>
      </c>
      <c r="K110" s="161" t="s">
        <v>114</v>
      </c>
      <c r="L110" s="165"/>
      <c r="M110" s="166" t="s">
        <v>17</v>
      </c>
      <c r="N110" s="167" t="s">
        <v>42</v>
      </c>
      <c r="O110" s="146">
        <v>0</v>
      </c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R110" s="148" t="s">
        <v>115</v>
      </c>
      <c r="AT110" s="148" t="s">
        <v>111</v>
      </c>
      <c r="AU110" s="148" t="s">
        <v>77</v>
      </c>
      <c r="AY110" s="2" t="s">
        <v>110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77</v>
      </c>
      <c r="BK110" s="149">
        <f>ROUND(I110*H110,2)</f>
        <v>0</v>
      </c>
      <c r="BL110" s="2" t="s">
        <v>116</v>
      </c>
      <c r="BM110" s="148" t="s">
        <v>169</v>
      </c>
    </row>
    <row r="111" spans="1:65" s="138" customFormat="1" ht="25.9" customHeight="1" x14ac:dyDescent="0.2">
      <c r="B111" s="139"/>
      <c r="C111" s="152"/>
      <c r="D111" s="153" t="s">
        <v>70</v>
      </c>
      <c r="E111" s="154" t="s">
        <v>170</v>
      </c>
      <c r="F111" s="154" t="s">
        <v>171</v>
      </c>
      <c r="G111" s="152"/>
      <c r="H111" s="152"/>
      <c r="I111" s="152"/>
      <c r="J111" s="155">
        <f>BK111</f>
        <v>0</v>
      </c>
      <c r="K111" s="152"/>
      <c r="L111" s="156"/>
      <c r="M111" s="157"/>
      <c r="N111" s="158"/>
      <c r="O111" s="140"/>
      <c r="P111" s="141">
        <f>SUM(P112:P135)</f>
        <v>0</v>
      </c>
      <c r="Q111" s="140"/>
      <c r="R111" s="141">
        <f>SUM(R112:R135)</f>
        <v>0</v>
      </c>
      <c r="S111" s="140"/>
      <c r="T111" s="142">
        <f>SUM(T112:T135)</f>
        <v>0</v>
      </c>
      <c r="AR111" s="143" t="s">
        <v>77</v>
      </c>
      <c r="AT111" s="144" t="s">
        <v>70</v>
      </c>
      <c r="AU111" s="144" t="s">
        <v>71</v>
      </c>
      <c r="AY111" s="143" t="s">
        <v>110</v>
      </c>
      <c r="BK111" s="145">
        <f>SUM(BK112:BK135)</f>
        <v>0</v>
      </c>
    </row>
    <row r="112" spans="1:65" s="21" customFormat="1" ht="16.5" customHeight="1" x14ac:dyDescent="0.2">
      <c r="A112" s="15"/>
      <c r="B112" s="16"/>
      <c r="C112" s="159" t="s">
        <v>7</v>
      </c>
      <c r="D112" s="159" t="s">
        <v>172</v>
      </c>
      <c r="E112" s="160"/>
      <c r="F112" s="161" t="s">
        <v>173</v>
      </c>
      <c r="G112" s="162" t="s">
        <v>151</v>
      </c>
      <c r="H112" s="163">
        <v>1220</v>
      </c>
      <c r="I112" s="164"/>
      <c r="J112" s="164">
        <f t="shared" ref="J112:J135" si="10">ROUND(I112*H112,2)</f>
        <v>0</v>
      </c>
      <c r="K112" s="161" t="s">
        <v>114</v>
      </c>
      <c r="L112" s="165"/>
      <c r="M112" s="166" t="s">
        <v>17</v>
      </c>
      <c r="N112" s="167" t="s">
        <v>42</v>
      </c>
      <c r="O112" s="146">
        <v>0</v>
      </c>
      <c r="P112" s="146">
        <f t="shared" ref="P112:P135" si="11">O112*H112</f>
        <v>0</v>
      </c>
      <c r="Q112" s="146">
        <v>0</v>
      </c>
      <c r="R112" s="146">
        <f t="shared" ref="R112:R135" si="12">Q112*H112</f>
        <v>0</v>
      </c>
      <c r="S112" s="146">
        <v>0</v>
      </c>
      <c r="T112" s="147">
        <f t="shared" ref="T112:T135" si="13">S112*H112</f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116</v>
      </c>
      <c r="AT112" s="148" t="s">
        <v>172</v>
      </c>
      <c r="AU112" s="148" t="s">
        <v>77</v>
      </c>
      <c r="AY112" s="2" t="s">
        <v>110</v>
      </c>
      <c r="BE112" s="149">
        <f t="shared" ref="BE112:BE135" si="14">IF(N112="základní",J112,0)</f>
        <v>0</v>
      </c>
      <c r="BF112" s="149">
        <f t="shared" ref="BF112:BF135" si="15">IF(N112="snížená",J112,0)</f>
        <v>0</v>
      </c>
      <c r="BG112" s="149">
        <f t="shared" ref="BG112:BG135" si="16">IF(N112="zákl. přenesená",J112,0)</f>
        <v>0</v>
      </c>
      <c r="BH112" s="149">
        <f t="shared" ref="BH112:BH135" si="17">IF(N112="sníž. přenesená",J112,0)</f>
        <v>0</v>
      </c>
      <c r="BI112" s="149">
        <f t="shared" ref="BI112:BI135" si="18">IF(N112="nulová",J112,0)</f>
        <v>0</v>
      </c>
      <c r="BJ112" s="2" t="s">
        <v>77</v>
      </c>
      <c r="BK112" s="149">
        <f t="shared" ref="BK112:BK135" si="19">ROUND(I112*H112,2)</f>
        <v>0</v>
      </c>
      <c r="BL112" s="2" t="s">
        <v>116</v>
      </c>
      <c r="BM112" s="148" t="s">
        <v>174</v>
      </c>
    </row>
    <row r="113" spans="1:65" s="21" customFormat="1" ht="16.5" customHeight="1" x14ac:dyDescent="0.2">
      <c r="A113" s="15"/>
      <c r="B113" s="16"/>
      <c r="C113" s="159" t="s">
        <v>142</v>
      </c>
      <c r="D113" s="159" t="s">
        <v>172</v>
      </c>
      <c r="E113" s="160"/>
      <c r="F113" s="161" t="s">
        <v>175</v>
      </c>
      <c r="G113" s="162" t="s">
        <v>154</v>
      </c>
      <c r="H113" s="163">
        <v>1</v>
      </c>
      <c r="I113" s="164"/>
      <c r="J113" s="164">
        <f t="shared" si="10"/>
        <v>0</v>
      </c>
      <c r="K113" s="161" t="s">
        <v>114</v>
      </c>
      <c r="L113" s="165"/>
      <c r="M113" s="166" t="s">
        <v>17</v>
      </c>
      <c r="N113" s="167" t="s">
        <v>42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116</v>
      </c>
      <c r="AT113" s="148" t="s">
        <v>172</v>
      </c>
      <c r="AU113" s="148" t="s">
        <v>77</v>
      </c>
      <c r="AY113" s="2" t="s">
        <v>110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77</v>
      </c>
      <c r="BK113" s="149">
        <f t="shared" si="19"/>
        <v>0</v>
      </c>
      <c r="BL113" s="2" t="s">
        <v>116</v>
      </c>
      <c r="BM113" s="148" t="s">
        <v>176</v>
      </c>
    </row>
    <row r="114" spans="1:65" s="21" customFormat="1" ht="16.5" customHeight="1" x14ac:dyDescent="0.2">
      <c r="A114" s="15"/>
      <c r="B114" s="16"/>
      <c r="C114" s="159" t="s">
        <v>177</v>
      </c>
      <c r="D114" s="159" t="s">
        <v>172</v>
      </c>
      <c r="E114" s="160"/>
      <c r="F114" s="161" t="s">
        <v>178</v>
      </c>
      <c r="G114" s="162" t="s">
        <v>154</v>
      </c>
      <c r="H114" s="163">
        <v>1</v>
      </c>
      <c r="I114" s="164"/>
      <c r="J114" s="164">
        <f t="shared" si="10"/>
        <v>0</v>
      </c>
      <c r="K114" s="161" t="s">
        <v>114</v>
      </c>
      <c r="L114" s="165"/>
      <c r="M114" s="166" t="s">
        <v>17</v>
      </c>
      <c r="N114" s="167" t="s">
        <v>42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116</v>
      </c>
      <c r="AT114" s="148" t="s">
        <v>172</v>
      </c>
      <c r="AU114" s="148" t="s">
        <v>77</v>
      </c>
      <c r="AY114" s="2" t="s">
        <v>110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77</v>
      </c>
      <c r="BK114" s="149">
        <f t="shared" si="19"/>
        <v>0</v>
      </c>
      <c r="BL114" s="2" t="s">
        <v>116</v>
      </c>
      <c r="BM114" s="148" t="s">
        <v>179</v>
      </c>
    </row>
    <row r="115" spans="1:65" s="21" customFormat="1" ht="16.5" customHeight="1" x14ac:dyDescent="0.2">
      <c r="A115" s="15"/>
      <c r="B115" s="16"/>
      <c r="C115" s="159" t="s">
        <v>144</v>
      </c>
      <c r="D115" s="159" t="s">
        <v>172</v>
      </c>
      <c r="E115" s="160"/>
      <c r="F115" s="161" t="s">
        <v>180</v>
      </c>
      <c r="G115" s="162" t="s">
        <v>154</v>
      </c>
      <c r="H115" s="163">
        <v>1</v>
      </c>
      <c r="I115" s="164"/>
      <c r="J115" s="164">
        <f t="shared" si="10"/>
        <v>0</v>
      </c>
      <c r="K115" s="161" t="s">
        <v>114</v>
      </c>
      <c r="L115" s="165"/>
      <c r="M115" s="166" t="s">
        <v>17</v>
      </c>
      <c r="N115" s="167" t="s">
        <v>42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116</v>
      </c>
      <c r="AT115" s="148" t="s">
        <v>172</v>
      </c>
      <c r="AU115" s="148" t="s">
        <v>77</v>
      </c>
      <c r="AY115" s="2" t="s">
        <v>110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77</v>
      </c>
      <c r="BK115" s="149">
        <f t="shared" si="19"/>
        <v>0</v>
      </c>
      <c r="BL115" s="2" t="s">
        <v>116</v>
      </c>
      <c r="BM115" s="148" t="s">
        <v>181</v>
      </c>
    </row>
    <row r="116" spans="1:65" s="21" customFormat="1" ht="16.5" customHeight="1" x14ac:dyDescent="0.2">
      <c r="A116" s="15"/>
      <c r="B116" s="16"/>
      <c r="C116" s="159" t="s">
        <v>182</v>
      </c>
      <c r="D116" s="159" t="s">
        <v>172</v>
      </c>
      <c r="E116" s="160"/>
      <c r="F116" s="161" t="s">
        <v>183</v>
      </c>
      <c r="G116" s="162" t="s">
        <v>154</v>
      </c>
      <c r="H116" s="163">
        <v>1</v>
      </c>
      <c r="I116" s="164"/>
      <c r="J116" s="164">
        <f t="shared" si="10"/>
        <v>0</v>
      </c>
      <c r="K116" s="161" t="s">
        <v>114</v>
      </c>
      <c r="L116" s="165"/>
      <c r="M116" s="166" t="s">
        <v>17</v>
      </c>
      <c r="N116" s="167" t="s">
        <v>42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116</v>
      </c>
      <c r="AT116" s="148" t="s">
        <v>172</v>
      </c>
      <c r="AU116" s="148" t="s">
        <v>77</v>
      </c>
      <c r="AY116" s="2" t="s">
        <v>110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77</v>
      </c>
      <c r="BK116" s="149">
        <f t="shared" si="19"/>
        <v>0</v>
      </c>
      <c r="BL116" s="2" t="s">
        <v>116</v>
      </c>
      <c r="BM116" s="148" t="s">
        <v>184</v>
      </c>
    </row>
    <row r="117" spans="1:65" s="21" customFormat="1" ht="16.5" customHeight="1" x14ac:dyDescent="0.2">
      <c r="A117" s="15"/>
      <c r="B117" s="16"/>
      <c r="C117" s="159" t="s">
        <v>147</v>
      </c>
      <c r="D117" s="159" t="s">
        <v>172</v>
      </c>
      <c r="E117" s="160"/>
      <c r="F117" s="161" t="s">
        <v>185</v>
      </c>
      <c r="G117" s="162" t="s">
        <v>117</v>
      </c>
      <c r="H117" s="163">
        <v>1</v>
      </c>
      <c r="I117" s="164"/>
      <c r="J117" s="164">
        <f t="shared" si="10"/>
        <v>0</v>
      </c>
      <c r="K117" s="161" t="s">
        <v>114</v>
      </c>
      <c r="L117" s="165"/>
      <c r="M117" s="166" t="s">
        <v>17</v>
      </c>
      <c r="N117" s="167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116</v>
      </c>
      <c r="AT117" s="148" t="s">
        <v>172</v>
      </c>
      <c r="AU117" s="148" t="s">
        <v>77</v>
      </c>
      <c r="AY117" s="2" t="s">
        <v>110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116</v>
      </c>
      <c r="BM117" s="148" t="s">
        <v>186</v>
      </c>
    </row>
    <row r="118" spans="1:65" s="21" customFormat="1" ht="16.5" customHeight="1" x14ac:dyDescent="0.2">
      <c r="A118" s="15"/>
      <c r="B118" s="16"/>
      <c r="C118" s="159" t="s">
        <v>187</v>
      </c>
      <c r="D118" s="159" t="s">
        <v>172</v>
      </c>
      <c r="E118" s="160"/>
      <c r="F118" s="161" t="s">
        <v>188</v>
      </c>
      <c r="G118" s="162" t="s">
        <v>117</v>
      </c>
      <c r="H118" s="163">
        <v>1</v>
      </c>
      <c r="I118" s="164"/>
      <c r="J118" s="164">
        <f t="shared" si="10"/>
        <v>0</v>
      </c>
      <c r="K118" s="161" t="s">
        <v>114</v>
      </c>
      <c r="L118" s="165"/>
      <c r="M118" s="166" t="s">
        <v>17</v>
      </c>
      <c r="N118" s="167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116</v>
      </c>
      <c r="AT118" s="148" t="s">
        <v>172</v>
      </c>
      <c r="AU118" s="148" t="s">
        <v>77</v>
      </c>
      <c r="AY118" s="2" t="s">
        <v>110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116</v>
      </c>
      <c r="BM118" s="148" t="s">
        <v>189</v>
      </c>
    </row>
    <row r="119" spans="1:65" s="21" customFormat="1" ht="16.5" customHeight="1" x14ac:dyDescent="0.2">
      <c r="A119" s="15"/>
      <c r="B119" s="16"/>
      <c r="C119" s="159" t="s">
        <v>190</v>
      </c>
      <c r="D119" s="159" t="s">
        <v>172</v>
      </c>
      <c r="E119" s="160"/>
      <c r="F119" s="161" t="s">
        <v>191</v>
      </c>
      <c r="G119" s="162" t="s">
        <v>117</v>
      </c>
      <c r="H119" s="163">
        <v>2</v>
      </c>
      <c r="I119" s="164"/>
      <c r="J119" s="164">
        <f t="shared" si="10"/>
        <v>0</v>
      </c>
      <c r="K119" s="161" t="s">
        <v>114</v>
      </c>
      <c r="L119" s="165"/>
      <c r="M119" s="166" t="s">
        <v>17</v>
      </c>
      <c r="N119" s="167" t="s">
        <v>42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116</v>
      </c>
      <c r="AT119" s="148" t="s">
        <v>172</v>
      </c>
      <c r="AU119" s="148" t="s">
        <v>77</v>
      </c>
      <c r="AY119" s="2" t="s">
        <v>110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77</v>
      </c>
      <c r="BK119" s="149">
        <f t="shared" si="19"/>
        <v>0</v>
      </c>
      <c r="BL119" s="2" t="s">
        <v>116</v>
      </c>
      <c r="BM119" s="148" t="s">
        <v>192</v>
      </c>
    </row>
    <row r="120" spans="1:65" s="21" customFormat="1" ht="16.5" customHeight="1" x14ac:dyDescent="0.2">
      <c r="A120" s="15"/>
      <c r="B120" s="16"/>
      <c r="C120" s="159" t="s">
        <v>193</v>
      </c>
      <c r="D120" s="159" t="s">
        <v>172</v>
      </c>
      <c r="E120" s="160"/>
      <c r="F120" s="161" t="s">
        <v>194</v>
      </c>
      <c r="G120" s="162" t="s">
        <v>117</v>
      </c>
      <c r="H120" s="163">
        <v>38</v>
      </c>
      <c r="I120" s="164"/>
      <c r="J120" s="164">
        <f t="shared" si="10"/>
        <v>0</v>
      </c>
      <c r="K120" s="161" t="s">
        <v>114</v>
      </c>
      <c r="L120" s="165"/>
      <c r="M120" s="166" t="s">
        <v>17</v>
      </c>
      <c r="N120" s="167" t="s">
        <v>42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116</v>
      </c>
      <c r="AT120" s="148" t="s">
        <v>172</v>
      </c>
      <c r="AU120" s="148" t="s">
        <v>77</v>
      </c>
      <c r="AY120" s="2" t="s">
        <v>110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77</v>
      </c>
      <c r="BK120" s="149">
        <f t="shared" si="19"/>
        <v>0</v>
      </c>
      <c r="BL120" s="2" t="s">
        <v>116</v>
      </c>
      <c r="BM120" s="148" t="s">
        <v>195</v>
      </c>
    </row>
    <row r="121" spans="1:65" s="21" customFormat="1" ht="16.5" customHeight="1" x14ac:dyDescent="0.2">
      <c r="A121" s="15"/>
      <c r="B121" s="16"/>
      <c r="C121" s="159" t="s">
        <v>196</v>
      </c>
      <c r="D121" s="159" t="s">
        <v>172</v>
      </c>
      <c r="E121" s="160"/>
      <c r="F121" s="161" t="s">
        <v>197</v>
      </c>
      <c r="G121" s="162" t="s">
        <v>117</v>
      </c>
      <c r="H121" s="163">
        <v>2</v>
      </c>
      <c r="I121" s="164"/>
      <c r="J121" s="164">
        <f t="shared" si="10"/>
        <v>0</v>
      </c>
      <c r="K121" s="161" t="s">
        <v>114</v>
      </c>
      <c r="L121" s="165"/>
      <c r="M121" s="166" t="s">
        <v>17</v>
      </c>
      <c r="N121" s="167" t="s">
        <v>42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116</v>
      </c>
      <c r="AT121" s="148" t="s">
        <v>172</v>
      </c>
      <c r="AU121" s="148" t="s">
        <v>77</v>
      </c>
      <c r="AY121" s="2" t="s">
        <v>110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77</v>
      </c>
      <c r="BK121" s="149">
        <f t="shared" si="19"/>
        <v>0</v>
      </c>
      <c r="BL121" s="2" t="s">
        <v>116</v>
      </c>
      <c r="BM121" s="148" t="s">
        <v>198</v>
      </c>
    </row>
    <row r="122" spans="1:65" s="21" customFormat="1" ht="16.5" customHeight="1" x14ac:dyDescent="0.2">
      <c r="A122" s="15"/>
      <c r="B122" s="16"/>
      <c r="C122" s="159" t="s">
        <v>199</v>
      </c>
      <c r="D122" s="159" t="s">
        <v>172</v>
      </c>
      <c r="E122" s="160"/>
      <c r="F122" s="161" t="s">
        <v>200</v>
      </c>
      <c r="G122" s="162" t="s">
        <v>117</v>
      </c>
      <c r="H122" s="163">
        <v>2</v>
      </c>
      <c r="I122" s="164"/>
      <c r="J122" s="164">
        <f t="shared" si="10"/>
        <v>0</v>
      </c>
      <c r="K122" s="161" t="s">
        <v>114</v>
      </c>
      <c r="L122" s="165"/>
      <c r="M122" s="166" t="s">
        <v>17</v>
      </c>
      <c r="N122" s="167" t="s">
        <v>42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116</v>
      </c>
      <c r="AT122" s="148" t="s">
        <v>172</v>
      </c>
      <c r="AU122" s="148" t="s">
        <v>77</v>
      </c>
      <c r="AY122" s="2" t="s">
        <v>110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77</v>
      </c>
      <c r="BK122" s="149">
        <f t="shared" si="19"/>
        <v>0</v>
      </c>
      <c r="BL122" s="2" t="s">
        <v>116</v>
      </c>
      <c r="BM122" s="148" t="s">
        <v>201</v>
      </c>
    </row>
    <row r="123" spans="1:65" s="21" customFormat="1" ht="16.5" customHeight="1" x14ac:dyDescent="0.2">
      <c r="A123" s="15"/>
      <c r="B123" s="16"/>
      <c r="C123" s="159" t="s">
        <v>202</v>
      </c>
      <c r="D123" s="159" t="s">
        <v>172</v>
      </c>
      <c r="E123" s="160"/>
      <c r="F123" s="161" t="s">
        <v>203</v>
      </c>
      <c r="G123" s="162" t="s">
        <v>117</v>
      </c>
      <c r="H123" s="163">
        <v>24</v>
      </c>
      <c r="I123" s="164"/>
      <c r="J123" s="164">
        <f t="shared" si="10"/>
        <v>0</v>
      </c>
      <c r="K123" s="161" t="s">
        <v>114</v>
      </c>
      <c r="L123" s="165"/>
      <c r="M123" s="166" t="s">
        <v>17</v>
      </c>
      <c r="N123" s="167" t="s">
        <v>42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116</v>
      </c>
      <c r="AT123" s="148" t="s">
        <v>172</v>
      </c>
      <c r="AU123" s="148" t="s">
        <v>77</v>
      </c>
      <c r="AY123" s="2" t="s">
        <v>110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77</v>
      </c>
      <c r="BK123" s="149">
        <f t="shared" si="19"/>
        <v>0</v>
      </c>
      <c r="BL123" s="2" t="s">
        <v>116</v>
      </c>
      <c r="BM123" s="148" t="s">
        <v>204</v>
      </c>
    </row>
    <row r="124" spans="1:65" s="21" customFormat="1" ht="16.5" customHeight="1" x14ac:dyDescent="0.2">
      <c r="A124" s="15"/>
      <c r="B124" s="16"/>
      <c r="C124" s="159" t="s">
        <v>205</v>
      </c>
      <c r="D124" s="159" t="s">
        <v>172</v>
      </c>
      <c r="E124" s="160"/>
      <c r="F124" s="161" t="s">
        <v>206</v>
      </c>
      <c r="G124" s="162" t="s">
        <v>117</v>
      </c>
      <c r="H124" s="163">
        <v>24</v>
      </c>
      <c r="I124" s="164"/>
      <c r="J124" s="164">
        <f t="shared" si="10"/>
        <v>0</v>
      </c>
      <c r="K124" s="161" t="s">
        <v>114</v>
      </c>
      <c r="L124" s="165"/>
      <c r="M124" s="166" t="s">
        <v>17</v>
      </c>
      <c r="N124" s="167" t="s">
        <v>42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R124" s="148" t="s">
        <v>116</v>
      </c>
      <c r="AT124" s="148" t="s">
        <v>172</v>
      </c>
      <c r="AU124" s="148" t="s">
        <v>77</v>
      </c>
      <c r="AY124" s="2" t="s">
        <v>110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77</v>
      </c>
      <c r="BK124" s="149">
        <f t="shared" si="19"/>
        <v>0</v>
      </c>
      <c r="BL124" s="2" t="s">
        <v>116</v>
      </c>
      <c r="BM124" s="148" t="s">
        <v>207</v>
      </c>
    </row>
    <row r="125" spans="1:65" s="21" customFormat="1" ht="16.5" customHeight="1" x14ac:dyDescent="0.2">
      <c r="A125" s="15"/>
      <c r="B125" s="16"/>
      <c r="C125" s="159" t="s">
        <v>208</v>
      </c>
      <c r="D125" s="159" t="s">
        <v>172</v>
      </c>
      <c r="E125" s="160"/>
      <c r="F125" s="161" t="s">
        <v>209</v>
      </c>
      <c r="G125" s="162" t="s">
        <v>154</v>
      </c>
      <c r="H125" s="163">
        <v>12</v>
      </c>
      <c r="I125" s="164"/>
      <c r="J125" s="164">
        <f t="shared" si="10"/>
        <v>0</v>
      </c>
      <c r="K125" s="161" t="s">
        <v>114</v>
      </c>
      <c r="L125" s="165"/>
      <c r="M125" s="166" t="s">
        <v>17</v>
      </c>
      <c r="N125" s="167" t="s">
        <v>42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116</v>
      </c>
      <c r="AT125" s="148" t="s">
        <v>172</v>
      </c>
      <c r="AU125" s="148" t="s">
        <v>77</v>
      </c>
      <c r="AY125" s="2" t="s">
        <v>110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77</v>
      </c>
      <c r="BK125" s="149">
        <f t="shared" si="19"/>
        <v>0</v>
      </c>
      <c r="BL125" s="2" t="s">
        <v>116</v>
      </c>
      <c r="BM125" s="148" t="s">
        <v>210</v>
      </c>
    </row>
    <row r="126" spans="1:65" s="21" customFormat="1" ht="16.5" customHeight="1" x14ac:dyDescent="0.2">
      <c r="A126" s="15"/>
      <c r="B126" s="16"/>
      <c r="C126" s="159" t="s">
        <v>211</v>
      </c>
      <c r="D126" s="159" t="s">
        <v>172</v>
      </c>
      <c r="E126" s="160"/>
      <c r="F126" s="161" t="s">
        <v>212</v>
      </c>
      <c r="G126" s="162" t="s">
        <v>154</v>
      </c>
      <c r="H126" s="163">
        <v>1</v>
      </c>
      <c r="I126" s="164"/>
      <c r="J126" s="164">
        <f t="shared" si="10"/>
        <v>0</v>
      </c>
      <c r="K126" s="161" t="s">
        <v>114</v>
      </c>
      <c r="L126" s="165"/>
      <c r="M126" s="166" t="s">
        <v>17</v>
      </c>
      <c r="N126" s="167" t="s">
        <v>42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116</v>
      </c>
      <c r="AT126" s="148" t="s">
        <v>172</v>
      </c>
      <c r="AU126" s="148" t="s">
        <v>77</v>
      </c>
      <c r="AY126" s="2" t="s">
        <v>110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77</v>
      </c>
      <c r="BK126" s="149">
        <f t="shared" si="19"/>
        <v>0</v>
      </c>
      <c r="BL126" s="2" t="s">
        <v>116</v>
      </c>
      <c r="BM126" s="148" t="s">
        <v>213</v>
      </c>
    </row>
    <row r="127" spans="1:65" s="21" customFormat="1" ht="16.5" customHeight="1" x14ac:dyDescent="0.2">
      <c r="A127" s="15"/>
      <c r="B127" s="16"/>
      <c r="C127" s="159" t="s">
        <v>214</v>
      </c>
      <c r="D127" s="159" t="s">
        <v>172</v>
      </c>
      <c r="E127" s="160"/>
      <c r="F127" s="161" t="s">
        <v>183</v>
      </c>
      <c r="G127" s="162" t="s">
        <v>117</v>
      </c>
      <c r="H127" s="163">
        <v>1</v>
      </c>
      <c r="I127" s="164"/>
      <c r="J127" s="164">
        <f t="shared" si="10"/>
        <v>0</v>
      </c>
      <c r="K127" s="161" t="s">
        <v>114</v>
      </c>
      <c r="L127" s="165"/>
      <c r="M127" s="166" t="s">
        <v>17</v>
      </c>
      <c r="N127" s="167" t="s">
        <v>42</v>
      </c>
      <c r="O127" s="146">
        <v>0</v>
      </c>
      <c r="P127" s="146">
        <f t="shared" si="11"/>
        <v>0</v>
      </c>
      <c r="Q127" s="146">
        <v>0</v>
      </c>
      <c r="R127" s="146">
        <f t="shared" si="12"/>
        <v>0</v>
      </c>
      <c r="S127" s="146">
        <v>0</v>
      </c>
      <c r="T127" s="147">
        <f t="shared" si="1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116</v>
      </c>
      <c r="AT127" s="148" t="s">
        <v>172</v>
      </c>
      <c r="AU127" s="148" t="s">
        <v>77</v>
      </c>
      <c r="AY127" s="2" t="s">
        <v>110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77</v>
      </c>
      <c r="BK127" s="149">
        <f t="shared" si="19"/>
        <v>0</v>
      </c>
      <c r="BL127" s="2" t="s">
        <v>116</v>
      </c>
      <c r="BM127" s="148" t="s">
        <v>215</v>
      </c>
    </row>
    <row r="128" spans="1:65" s="21" customFormat="1" ht="16.5" customHeight="1" x14ac:dyDescent="0.2">
      <c r="A128" s="15"/>
      <c r="B128" s="16"/>
      <c r="C128" s="159" t="s">
        <v>216</v>
      </c>
      <c r="D128" s="159" t="s">
        <v>172</v>
      </c>
      <c r="E128" s="160"/>
      <c r="F128" s="161" t="s">
        <v>194</v>
      </c>
      <c r="G128" s="162" t="s">
        <v>117</v>
      </c>
      <c r="H128" s="163">
        <v>12</v>
      </c>
      <c r="I128" s="164"/>
      <c r="J128" s="164">
        <f t="shared" si="10"/>
        <v>0</v>
      </c>
      <c r="K128" s="161" t="s">
        <v>114</v>
      </c>
      <c r="L128" s="165"/>
      <c r="M128" s="166" t="s">
        <v>17</v>
      </c>
      <c r="N128" s="167" t="s">
        <v>42</v>
      </c>
      <c r="O128" s="146">
        <v>0</v>
      </c>
      <c r="P128" s="146">
        <f t="shared" si="11"/>
        <v>0</v>
      </c>
      <c r="Q128" s="146">
        <v>0</v>
      </c>
      <c r="R128" s="146">
        <f t="shared" si="12"/>
        <v>0</v>
      </c>
      <c r="S128" s="146">
        <v>0</v>
      </c>
      <c r="T128" s="147">
        <f t="shared" si="13"/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116</v>
      </c>
      <c r="AT128" s="148" t="s">
        <v>172</v>
      </c>
      <c r="AU128" s="148" t="s">
        <v>77</v>
      </c>
      <c r="AY128" s="2" t="s">
        <v>110</v>
      </c>
      <c r="BE128" s="149">
        <f t="shared" si="14"/>
        <v>0</v>
      </c>
      <c r="BF128" s="149">
        <f t="shared" si="15"/>
        <v>0</v>
      </c>
      <c r="BG128" s="149">
        <f t="shared" si="16"/>
        <v>0</v>
      </c>
      <c r="BH128" s="149">
        <f t="shared" si="17"/>
        <v>0</v>
      </c>
      <c r="BI128" s="149">
        <f t="shared" si="18"/>
        <v>0</v>
      </c>
      <c r="BJ128" s="2" t="s">
        <v>77</v>
      </c>
      <c r="BK128" s="149">
        <f t="shared" si="19"/>
        <v>0</v>
      </c>
      <c r="BL128" s="2" t="s">
        <v>116</v>
      </c>
      <c r="BM128" s="148" t="s">
        <v>217</v>
      </c>
    </row>
    <row r="129" spans="1:65" s="21" customFormat="1" ht="16.5" customHeight="1" x14ac:dyDescent="0.2">
      <c r="A129" s="15"/>
      <c r="B129" s="16"/>
      <c r="C129" s="159" t="s">
        <v>218</v>
      </c>
      <c r="D129" s="159" t="s">
        <v>172</v>
      </c>
      <c r="E129" s="160"/>
      <c r="F129" s="161" t="s">
        <v>219</v>
      </c>
      <c r="G129" s="162" t="s">
        <v>220</v>
      </c>
      <c r="H129" s="163">
        <v>12</v>
      </c>
      <c r="I129" s="164"/>
      <c r="J129" s="164">
        <f t="shared" si="10"/>
        <v>0</v>
      </c>
      <c r="K129" s="161" t="s">
        <v>114</v>
      </c>
      <c r="L129" s="165"/>
      <c r="M129" s="166" t="s">
        <v>17</v>
      </c>
      <c r="N129" s="167" t="s">
        <v>42</v>
      </c>
      <c r="O129" s="146">
        <v>0</v>
      </c>
      <c r="P129" s="146">
        <f t="shared" si="11"/>
        <v>0</v>
      </c>
      <c r="Q129" s="146">
        <v>0</v>
      </c>
      <c r="R129" s="146">
        <f t="shared" si="12"/>
        <v>0</v>
      </c>
      <c r="S129" s="146">
        <v>0</v>
      </c>
      <c r="T129" s="147">
        <f t="shared" si="13"/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116</v>
      </c>
      <c r="AT129" s="148" t="s">
        <v>172</v>
      </c>
      <c r="AU129" s="148" t="s">
        <v>77</v>
      </c>
      <c r="AY129" s="2" t="s">
        <v>110</v>
      </c>
      <c r="BE129" s="149">
        <f t="shared" si="14"/>
        <v>0</v>
      </c>
      <c r="BF129" s="149">
        <f t="shared" si="15"/>
        <v>0</v>
      </c>
      <c r="BG129" s="149">
        <f t="shared" si="16"/>
        <v>0</v>
      </c>
      <c r="BH129" s="149">
        <f t="shared" si="17"/>
        <v>0</v>
      </c>
      <c r="BI129" s="149">
        <f t="shared" si="18"/>
        <v>0</v>
      </c>
      <c r="BJ129" s="2" t="s">
        <v>77</v>
      </c>
      <c r="BK129" s="149">
        <f t="shared" si="19"/>
        <v>0</v>
      </c>
      <c r="BL129" s="2" t="s">
        <v>116</v>
      </c>
      <c r="BM129" s="148" t="s">
        <v>221</v>
      </c>
    </row>
    <row r="130" spans="1:65" s="21" customFormat="1" ht="16.5" customHeight="1" x14ac:dyDescent="0.2">
      <c r="A130" s="15"/>
      <c r="B130" s="16"/>
      <c r="C130" s="159" t="s">
        <v>222</v>
      </c>
      <c r="D130" s="159" t="s">
        <v>172</v>
      </c>
      <c r="E130" s="160"/>
      <c r="F130" s="161" t="s">
        <v>223</v>
      </c>
      <c r="G130" s="162" t="s">
        <v>154</v>
      </c>
      <c r="H130" s="163">
        <v>1</v>
      </c>
      <c r="I130" s="164"/>
      <c r="J130" s="164">
        <f t="shared" si="10"/>
        <v>0</v>
      </c>
      <c r="K130" s="161" t="s">
        <v>114</v>
      </c>
      <c r="L130" s="165"/>
      <c r="M130" s="166" t="s">
        <v>17</v>
      </c>
      <c r="N130" s="167" t="s">
        <v>42</v>
      </c>
      <c r="O130" s="146">
        <v>0</v>
      </c>
      <c r="P130" s="146">
        <f t="shared" si="11"/>
        <v>0</v>
      </c>
      <c r="Q130" s="146">
        <v>0</v>
      </c>
      <c r="R130" s="146">
        <f t="shared" si="12"/>
        <v>0</v>
      </c>
      <c r="S130" s="146">
        <v>0</v>
      </c>
      <c r="T130" s="147">
        <f t="shared" si="1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116</v>
      </c>
      <c r="AT130" s="148" t="s">
        <v>172</v>
      </c>
      <c r="AU130" s="148" t="s">
        <v>77</v>
      </c>
      <c r="AY130" s="2" t="s">
        <v>110</v>
      </c>
      <c r="BE130" s="149">
        <f t="shared" si="14"/>
        <v>0</v>
      </c>
      <c r="BF130" s="149">
        <f t="shared" si="15"/>
        <v>0</v>
      </c>
      <c r="BG130" s="149">
        <f t="shared" si="16"/>
        <v>0</v>
      </c>
      <c r="BH130" s="149">
        <f t="shared" si="17"/>
        <v>0</v>
      </c>
      <c r="BI130" s="149">
        <f t="shared" si="18"/>
        <v>0</v>
      </c>
      <c r="BJ130" s="2" t="s">
        <v>77</v>
      </c>
      <c r="BK130" s="149">
        <f t="shared" si="19"/>
        <v>0</v>
      </c>
      <c r="BL130" s="2" t="s">
        <v>116</v>
      </c>
      <c r="BM130" s="148" t="s">
        <v>224</v>
      </c>
    </row>
    <row r="131" spans="1:65" s="21" customFormat="1" ht="16.5" customHeight="1" x14ac:dyDescent="0.2">
      <c r="A131" s="15"/>
      <c r="B131" s="16"/>
      <c r="C131" s="159" t="s">
        <v>225</v>
      </c>
      <c r="D131" s="159" t="s">
        <v>172</v>
      </c>
      <c r="E131" s="160"/>
      <c r="F131" s="161" t="s">
        <v>226</v>
      </c>
      <c r="G131" s="162" t="s">
        <v>154</v>
      </c>
      <c r="H131" s="163">
        <v>1</v>
      </c>
      <c r="I131" s="164"/>
      <c r="J131" s="164">
        <f t="shared" si="10"/>
        <v>0</v>
      </c>
      <c r="K131" s="161" t="s">
        <v>114</v>
      </c>
      <c r="L131" s="165"/>
      <c r="M131" s="166" t="s">
        <v>17</v>
      </c>
      <c r="N131" s="167" t="s">
        <v>42</v>
      </c>
      <c r="O131" s="146">
        <v>0</v>
      </c>
      <c r="P131" s="146">
        <f t="shared" si="11"/>
        <v>0</v>
      </c>
      <c r="Q131" s="146">
        <v>0</v>
      </c>
      <c r="R131" s="146">
        <f t="shared" si="12"/>
        <v>0</v>
      </c>
      <c r="S131" s="146">
        <v>0</v>
      </c>
      <c r="T131" s="147">
        <f t="shared" si="1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116</v>
      </c>
      <c r="AT131" s="148" t="s">
        <v>172</v>
      </c>
      <c r="AU131" s="148" t="s">
        <v>77</v>
      </c>
      <c r="AY131" s="2" t="s">
        <v>110</v>
      </c>
      <c r="BE131" s="149">
        <f t="shared" si="14"/>
        <v>0</v>
      </c>
      <c r="BF131" s="149">
        <f t="shared" si="15"/>
        <v>0</v>
      </c>
      <c r="BG131" s="149">
        <f t="shared" si="16"/>
        <v>0</v>
      </c>
      <c r="BH131" s="149">
        <f t="shared" si="17"/>
        <v>0</v>
      </c>
      <c r="BI131" s="149">
        <f t="shared" si="18"/>
        <v>0</v>
      </c>
      <c r="BJ131" s="2" t="s">
        <v>77</v>
      </c>
      <c r="BK131" s="149">
        <f t="shared" si="19"/>
        <v>0</v>
      </c>
      <c r="BL131" s="2" t="s">
        <v>116</v>
      </c>
      <c r="BM131" s="148" t="s">
        <v>227</v>
      </c>
    </row>
    <row r="132" spans="1:65" s="21" customFormat="1" ht="16.5" customHeight="1" x14ac:dyDescent="0.2">
      <c r="A132" s="15"/>
      <c r="B132" s="16"/>
      <c r="C132" s="159" t="s">
        <v>228</v>
      </c>
      <c r="D132" s="159" t="s">
        <v>172</v>
      </c>
      <c r="E132" s="160"/>
      <c r="F132" s="161" t="s">
        <v>229</v>
      </c>
      <c r="G132" s="162" t="s">
        <v>154</v>
      </c>
      <c r="H132" s="163">
        <v>1</v>
      </c>
      <c r="I132" s="164"/>
      <c r="J132" s="164">
        <f t="shared" si="10"/>
        <v>0</v>
      </c>
      <c r="K132" s="161" t="s">
        <v>114</v>
      </c>
      <c r="L132" s="165"/>
      <c r="M132" s="166" t="s">
        <v>17</v>
      </c>
      <c r="N132" s="167" t="s">
        <v>42</v>
      </c>
      <c r="O132" s="146">
        <v>0</v>
      </c>
      <c r="P132" s="146">
        <f t="shared" si="11"/>
        <v>0</v>
      </c>
      <c r="Q132" s="146">
        <v>0</v>
      </c>
      <c r="R132" s="146">
        <f t="shared" si="12"/>
        <v>0</v>
      </c>
      <c r="S132" s="146">
        <v>0</v>
      </c>
      <c r="T132" s="147">
        <f t="shared" si="1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116</v>
      </c>
      <c r="AT132" s="148" t="s">
        <v>172</v>
      </c>
      <c r="AU132" s="148" t="s">
        <v>77</v>
      </c>
      <c r="AY132" s="2" t="s">
        <v>110</v>
      </c>
      <c r="BE132" s="149">
        <f t="shared" si="14"/>
        <v>0</v>
      </c>
      <c r="BF132" s="149">
        <f t="shared" si="15"/>
        <v>0</v>
      </c>
      <c r="BG132" s="149">
        <f t="shared" si="16"/>
        <v>0</v>
      </c>
      <c r="BH132" s="149">
        <f t="shared" si="17"/>
        <v>0</v>
      </c>
      <c r="BI132" s="149">
        <f t="shared" si="18"/>
        <v>0</v>
      </c>
      <c r="BJ132" s="2" t="s">
        <v>77</v>
      </c>
      <c r="BK132" s="149">
        <f t="shared" si="19"/>
        <v>0</v>
      </c>
      <c r="BL132" s="2" t="s">
        <v>116</v>
      </c>
      <c r="BM132" s="148" t="s">
        <v>230</v>
      </c>
    </row>
    <row r="133" spans="1:65" s="21" customFormat="1" ht="16.5" customHeight="1" x14ac:dyDescent="0.2">
      <c r="A133" s="15"/>
      <c r="B133" s="16"/>
      <c r="C133" s="159" t="s">
        <v>231</v>
      </c>
      <c r="D133" s="159" t="s">
        <v>172</v>
      </c>
      <c r="E133" s="160"/>
      <c r="F133" s="161" t="s">
        <v>219</v>
      </c>
      <c r="G133" s="162" t="s">
        <v>220</v>
      </c>
      <c r="H133" s="163">
        <v>19</v>
      </c>
      <c r="I133" s="164"/>
      <c r="J133" s="164">
        <f t="shared" si="10"/>
        <v>0</v>
      </c>
      <c r="K133" s="161" t="s">
        <v>114</v>
      </c>
      <c r="L133" s="165"/>
      <c r="M133" s="166" t="s">
        <v>17</v>
      </c>
      <c r="N133" s="167" t="s">
        <v>42</v>
      </c>
      <c r="O133" s="146">
        <v>0</v>
      </c>
      <c r="P133" s="146">
        <f t="shared" si="11"/>
        <v>0</v>
      </c>
      <c r="Q133" s="146">
        <v>0</v>
      </c>
      <c r="R133" s="146">
        <f t="shared" si="12"/>
        <v>0</v>
      </c>
      <c r="S133" s="146">
        <v>0</v>
      </c>
      <c r="T133" s="147">
        <f t="shared" si="1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116</v>
      </c>
      <c r="AT133" s="148" t="s">
        <v>172</v>
      </c>
      <c r="AU133" s="148" t="s">
        <v>77</v>
      </c>
      <c r="AY133" s="2" t="s">
        <v>110</v>
      </c>
      <c r="BE133" s="149">
        <f t="shared" si="14"/>
        <v>0</v>
      </c>
      <c r="BF133" s="149">
        <f t="shared" si="15"/>
        <v>0</v>
      </c>
      <c r="BG133" s="149">
        <f t="shared" si="16"/>
        <v>0</v>
      </c>
      <c r="BH133" s="149">
        <f t="shared" si="17"/>
        <v>0</v>
      </c>
      <c r="BI133" s="149">
        <f t="shared" si="18"/>
        <v>0</v>
      </c>
      <c r="BJ133" s="2" t="s">
        <v>77</v>
      </c>
      <c r="BK133" s="149">
        <f t="shared" si="19"/>
        <v>0</v>
      </c>
      <c r="BL133" s="2" t="s">
        <v>116</v>
      </c>
      <c r="BM133" s="148" t="s">
        <v>232</v>
      </c>
    </row>
    <row r="134" spans="1:65" s="21" customFormat="1" ht="16.5" customHeight="1" x14ac:dyDescent="0.2">
      <c r="A134" s="15"/>
      <c r="B134" s="16"/>
      <c r="C134" s="159" t="s">
        <v>233</v>
      </c>
      <c r="D134" s="159" t="s">
        <v>172</v>
      </c>
      <c r="E134" s="160"/>
      <c r="F134" s="161" t="s">
        <v>234</v>
      </c>
      <c r="G134" s="162" t="s">
        <v>154</v>
      </c>
      <c r="H134" s="163">
        <v>1</v>
      </c>
      <c r="I134" s="164"/>
      <c r="J134" s="164">
        <f t="shared" si="10"/>
        <v>0</v>
      </c>
      <c r="K134" s="161" t="s">
        <v>114</v>
      </c>
      <c r="L134" s="165"/>
      <c r="M134" s="166" t="s">
        <v>17</v>
      </c>
      <c r="N134" s="167" t="s">
        <v>42</v>
      </c>
      <c r="O134" s="146">
        <v>0</v>
      </c>
      <c r="P134" s="146">
        <f t="shared" si="11"/>
        <v>0</v>
      </c>
      <c r="Q134" s="146">
        <v>0</v>
      </c>
      <c r="R134" s="146">
        <f t="shared" si="12"/>
        <v>0</v>
      </c>
      <c r="S134" s="146">
        <v>0</v>
      </c>
      <c r="T134" s="147">
        <f t="shared" si="1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116</v>
      </c>
      <c r="AT134" s="148" t="s">
        <v>172</v>
      </c>
      <c r="AU134" s="148" t="s">
        <v>77</v>
      </c>
      <c r="AY134" s="2" t="s">
        <v>110</v>
      </c>
      <c r="BE134" s="149">
        <f t="shared" si="14"/>
        <v>0</v>
      </c>
      <c r="BF134" s="149">
        <f t="shared" si="15"/>
        <v>0</v>
      </c>
      <c r="BG134" s="149">
        <f t="shared" si="16"/>
        <v>0</v>
      </c>
      <c r="BH134" s="149">
        <f t="shared" si="17"/>
        <v>0</v>
      </c>
      <c r="BI134" s="149">
        <f t="shared" si="18"/>
        <v>0</v>
      </c>
      <c r="BJ134" s="2" t="s">
        <v>77</v>
      </c>
      <c r="BK134" s="149">
        <f t="shared" si="19"/>
        <v>0</v>
      </c>
      <c r="BL134" s="2" t="s">
        <v>116</v>
      </c>
      <c r="BM134" s="148" t="s">
        <v>235</v>
      </c>
    </row>
    <row r="135" spans="1:65" s="21" customFormat="1" ht="16.5" customHeight="1" x14ac:dyDescent="0.2">
      <c r="A135" s="15"/>
      <c r="B135" s="16"/>
      <c r="C135" s="159" t="s">
        <v>236</v>
      </c>
      <c r="D135" s="159" t="s">
        <v>172</v>
      </c>
      <c r="E135" s="160"/>
      <c r="F135" s="161" t="s">
        <v>237</v>
      </c>
      <c r="G135" s="162" t="s">
        <v>117</v>
      </c>
      <c r="H135" s="163">
        <v>1</v>
      </c>
      <c r="I135" s="164"/>
      <c r="J135" s="164">
        <f t="shared" si="10"/>
        <v>0</v>
      </c>
      <c r="K135" s="161" t="s">
        <v>114</v>
      </c>
      <c r="L135" s="165"/>
      <c r="M135" s="168" t="s">
        <v>17</v>
      </c>
      <c r="N135" s="169" t="s">
        <v>42</v>
      </c>
      <c r="O135" s="150">
        <v>0</v>
      </c>
      <c r="P135" s="150">
        <f t="shared" si="11"/>
        <v>0</v>
      </c>
      <c r="Q135" s="150">
        <v>0</v>
      </c>
      <c r="R135" s="150">
        <f t="shared" si="12"/>
        <v>0</v>
      </c>
      <c r="S135" s="150">
        <v>0</v>
      </c>
      <c r="T135" s="151">
        <f t="shared" si="13"/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116</v>
      </c>
      <c r="AT135" s="148" t="s">
        <v>172</v>
      </c>
      <c r="AU135" s="148" t="s">
        <v>77</v>
      </c>
      <c r="AY135" s="2" t="s">
        <v>110</v>
      </c>
      <c r="BE135" s="149">
        <f t="shared" si="14"/>
        <v>0</v>
      </c>
      <c r="BF135" s="149">
        <f t="shared" si="15"/>
        <v>0</v>
      </c>
      <c r="BG135" s="149">
        <f t="shared" si="16"/>
        <v>0</v>
      </c>
      <c r="BH135" s="149">
        <f t="shared" si="17"/>
        <v>0</v>
      </c>
      <c r="BI135" s="149">
        <f t="shared" si="18"/>
        <v>0</v>
      </c>
      <c r="BJ135" s="2" t="s">
        <v>77</v>
      </c>
      <c r="BK135" s="149">
        <f t="shared" si="19"/>
        <v>0</v>
      </c>
      <c r="BL135" s="2" t="s">
        <v>116</v>
      </c>
      <c r="BM135" s="148" t="s">
        <v>238</v>
      </c>
    </row>
    <row r="136" spans="1:65" s="21" customFormat="1" ht="6.95" customHeight="1" x14ac:dyDescent="0.2">
      <c r="A136" s="15"/>
      <c r="B136" s="30"/>
      <c r="C136" s="31"/>
      <c r="D136" s="31"/>
      <c r="E136" s="31"/>
      <c r="F136" s="31"/>
      <c r="G136" s="31"/>
      <c r="H136" s="31"/>
      <c r="I136" s="31"/>
      <c r="J136" s="31"/>
      <c r="K136" s="31"/>
      <c r="L136" s="20"/>
      <c r="M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</sheetData>
  <sheetProtection formatColumns="0" formatRows="0" autoFilter="0"/>
  <autoFilter ref="C84:K135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07.3-c - strukturovaná...</vt:lpstr>
      <vt:lpstr>'Rekapitulace stavby'!Názvy_tisku</vt:lpstr>
      <vt:lpstr>'SO 07.3-c - strukturovaná...'!Názvy_tisku</vt:lpstr>
      <vt:lpstr>'Rekapitulace stavby'!Oblast_tisku</vt:lpstr>
      <vt:lpstr>'SO 07.3-c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2021-09-16T08:54:31Z</dcterms:created>
  <dcterms:modified xsi:type="dcterms:W3CDTF">2021-10-15T13:04:32Z</dcterms:modified>
</cp:coreProperties>
</file>